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aine-my.sharepoint.com/personal/inga_priedite_olaine_onmicrosoft_com/Documents/Novads/2026.GADS/DOMES SĒDES/29.07.2026/12.03. Par groz.SN Par ONP budzetu 2026.g/"/>
    </mc:Choice>
  </mc:AlternateContent>
  <xr:revisionPtr revIDLastSave="0" documentId="8_{D8C51B50-3189-4D12-8CD5-E208CCEBC934}" xr6:coauthVersionLast="47" xr6:coauthVersionMax="47" xr10:uidLastSave="{00000000-0000-0000-0000-000000000000}"/>
  <bookViews>
    <workbookView xWindow="-120" yWindow="-120" windowWidth="29040" windowHeight="15720" tabRatio="603" xr2:uid="{00000000-000D-0000-FFFF-FFFF00000000}"/>
  </bookViews>
  <sheets>
    <sheet name="Sheet1" sheetId="2" r:id="rId1"/>
  </sheets>
  <definedNames>
    <definedName name="_xlnm.Print_Area" localSheetId="0">Sheet1!$A$1:$V$70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6" i="2" l="1"/>
  <c r="T44" i="2"/>
  <c r="T45" i="2"/>
  <c r="T43" i="2"/>
  <c r="T42" i="2"/>
  <c r="R46" i="2"/>
  <c r="R54" i="2" s="1"/>
  <c r="R56" i="2" s="1"/>
  <c r="Q46" i="2"/>
  <c r="M46" i="2"/>
  <c r="T52" i="2"/>
  <c r="S50" i="2"/>
  <c r="O50" i="2"/>
  <c r="N50" i="2"/>
  <c r="M50" i="2"/>
  <c r="L50" i="2"/>
  <c r="T49" i="2"/>
  <c r="T50" i="2" s="1"/>
  <c r="S41" i="2"/>
  <c r="T41" i="2" s="1"/>
  <c r="T40" i="2"/>
  <c r="P39" i="2"/>
  <c r="T39" i="2" s="1"/>
  <c r="S38" i="2"/>
  <c r="T38" i="2" s="1"/>
  <c r="K38" i="2"/>
  <c r="J38" i="2"/>
  <c r="S37" i="2"/>
  <c r="T37" i="2" s="1"/>
  <c r="K37" i="2"/>
  <c r="K46" i="2" s="1"/>
  <c r="J37" i="2"/>
  <c r="S36" i="2"/>
  <c r="T36" i="2" s="1"/>
  <c r="T35" i="2"/>
  <c r="T34" i="2"/>
  <c r="T33" i="2"/>
  <c r="T32" i="2"/>
  <c r="T31" i="2"/>
  <c r="T30" i="2"/>
  <c r="T29" i="2"/>
  <c r="T28" i="2"/>
  <c r="T27" i="2"/>
  <c r="T26" i="2"/>
  <c r="T25" i="2"/>
  <c r="T24" i="2"/>
  <c r="T23" i="2"/>
  <c r="T22" i="2"/>
  <c r="T21" i="2"/>
  <c r="S20" i="2"/>
  <c r="T20" i="2" s="1"/>
  <c r="S19" i="2"/>
  <c r="T19" i="2" s="1"/>
  <c r="S18" i="2"/>
  <c r="T18" i="2" s="1"/>
  <c r="S17" i="2"/>
  <c r="T17" i="2" s="1"/>
  <c r="S16" i="2"/>
  <c r="T16" i="2" s="1"/>
  <c r="O15" i="2"/>
  <c r="O46" i="2" s="1"/>
  <c r="N14" i="2"/>
  <c r="N46" i="2" s="1"/>
  <c r="T13" i="2"/>
  <c r="T12" i="2"/>
  <c r="M54" i="2" l="1"/>
  <c r="M56" i="2" s="1"/>
  <c r="L54" i="2"/>
  <c r="J46" i="2"/>
  <c r="P46" i="2"/>
  <c r="P54" i="2" s="1"/>
  <c r="P56" i="2" s="1"/>
  <c r="S46" i="2"/>
  <c r="O54" i="2"/>
  <c r="O56" i="2" s="1"/>
  <c r="N54" i="2"/>
  <c r="N56" i="2" s="1"/>
  <c r="T15" i="2"/>
  <c r="S54" i="2"/>
  <c r="T14" i="2"/>
  <c r="T46" i="2" s="1"/>
  <c r="Q54" i="2"/>
  <c r="Q56" i="2" s="1"/>
  <c r="T54" i="2" l="1"/>
  <c r="L56" i="2" l="1"/>
</calcChain>
</file>

<file path=xl/sharedStrings.xml><?xml version="1.0" encoding="utf-8"?>
<sst xmlns="http://schemas.openxmlformats.org/spreadsheetml/2006/main" count="363" uniqueCount="262">
  <si>
    <t>Nr.p.k.</t>
  </si>
  <si>
    <t>Aizdevējs</t>
  </si>
  <si>
    <t>Mērķis</t>
  </si>
  <si>
    <t>Līguma noslēgšanas datums</t>
  </si>
  <si>
    <t>Atmaksas termiņš</t>
  </si>
  <si>
    <t>Aizņēmuma līguma summa, euro</t>
  </si>
  <si>
    <t>Parāds uz pārskata gada sākumu, euro</t>
  </si>
  <si>
    <t>turpmākajos gados</t>
  </si>
  <si>
    <t>pavisam (1.+2.+3.+4.+ 5+.6.+7.+8.)</t>
  </si>
  <si>
    <t>A</t>
  </si>
  <si>
    <t>B</t>
  </si>
  <si>
    <t>C</t>
  </si>
  <si>
    <t>D</t>
  </si>
  <si>
    <t>E</t>
  </si>
  <si>
    <t>F</t>
  </si>
  <si>
    <t>G</t>
  </si>
  <si>
    <t>Aizņēmumi</t>
  </si>
  <si>
    <t>1</t>
  </si>
  <si>
    <t>Valsts kase</t>
  </si>
  <si>
    <t>24.08.2006</t>
  </si>
  <si>
    <t>20.08.2026</t>
  </si>
  <si>
    <t>2</t>
  </si>
  <si>
    <t>13.03.2007</t>
  </si>
  <si>
    <t>20.12.2026</t>
  </si>
  <si>
    <t>3</t>
  </si>
  <si>
    <t>03.03.2008</t>
  </si>
  <si>
    <t>20.01.2028</t>
  </si>
  <si>
    <t>4</t>
  </si>
  <si>
    <t>14.09.2009</t>
  </si>
  <si>
    <t>20.08.2029</t>
  </si>
  <si>
    <t>5</t>
  </si>
  <si>
    <t>6</t>
  </si>
  <si>
    <t>KOPĀ:</t>
  </si>
  <si>
    <t>x</t>
  </si>
  <si>
    <t>Galvojumi</t>
  </si>
  <si>
    <t>Citas ilgtermiņa saistības</t>
  </si>
  <si>
    <t>Kopā saistības</t>
  </si>
  <si>
    <t>Saistību apjoms % no plānotajiem pamatbudžeta ieņēmumiem</t>
  </si>
  <si>
    <t xml:space="preserve">Papildus mācību telpu izbūve-piebūves celtniecība Olaines 1. vidusskolā </t>
  </si>
  <si>
    <t>Papildus mācību telpu izbūve- piebūves celtniecība Olaines 1. vidusskolā</t>
  </si>
  <si>
    <t>7</t>
  </si>
  <si>
    <t>SIA "Zeiferti" pamatkapitāla palielināšanai Kohēzijas fonda projekta "Ūdenssaimniecības attīstība Jaunolaines lielciema, III kārta" īstenošanai</t>
  </si>
  <si>
    <t>20.04.2038</t>
  </si>
  <si>
    <t>17.05.2018</t>
  </si>
  <si>
    <t>Ūdenssaimniecības attīstība Olainē un Jaunolainē Jaunolaines komponente</t>
  </si>
  <si>
    <t>8</t>
  </si>
  <si>
    <t>9</t>
  </si>
  <si>
    <t>ERAF projekta "Infrastruktūras  uzlabošana uzņēmējdarbības attīstībai Rūpnīcu ielā Olaines novadā" īstenošanai</t>
  </si>
  <si>
    <t>20.04.2039</t>
  </si>
  <si>
    <t>Ceļa infrastruktūras projekta "Infrastruktūras  uzlabošana uzņēmējdarbības attīstībai Rūpnīcu ielā Olaines novadā" īstenošanai</t>
  </si>
  <si>
    <t>10</t>
  </si>
  <si>
    <t>ERAF projekta (Nr.4.2.2.0/17/I/087) “Olaines novada Sociālā aprūpes centra ēkas energoefektivitātes paaugstināšana” īstenošanai</t>
  </si>
  <si>
    <t>20.09.2039</t>
  </si>
  <si>
    <t>17.05.2019</t>
  </si>
  <si>
    <t>SKOLAKR1</t>
  </si>
  <si>
    <t>SKOLAKR2</t>
  </si>
  <si>
    <t>KOHĒZ1</t>
  </si>
  <si>
    <t>KOHĒZ2</t>
  </si>
  <si>
    <t>ZEIF4</t>
  </si>
  <si>
    <t>RŪPN1</t>
  </si>
  <si>
    <t>RŪPN2</t>
  </si>
  <si>
    <t>ZEIF8</t>
  </si>
  <si>
    <t>25.09.2019</t>
  </si>
  <si>
    <t>11</t>
  </si>
  <si>
    <t>Projekta “Gājēju un velosipēdistu ceļa izbūve Jāņupes ciemā gar autoceļu V12” īstenošanai</t>
  </si>
  <si>
    <t>27.08.2020</t>
  </si>
  <si>
    <t>21.05.2019</t>
  </si>
  <si>
    <t>VELOJ</t>
  </si>
  <si>
    <t>279</t>
  </si>
  <si>
    <t>Trančes numurs</t>
  </si>
  <si>
    <t>197</t>
  </si>
  <si>
    <t>13</t>
  </si>
  <si>
    <t>14</t>
  </si>
  <si>
    <t>203</t>
  </si>
  <si>
    <t>191</t>
  </si>
  <si>
    <t>106</t>
  </si>
  <si>
    <t>107</t>
  </si>
  <si>
    <t>226</t>
  </si>
  <si>
    <t>12</t>
  </si>
  <si>
    <t>“Būvprojekta izstrāde -Multifunkcionālās ēkas Jelgavas ielā 23, Olainē, jaunbūve” īstenošanai</t>
  </si>
  <si>
    <t>20.05.2026</t>
  </si>
  <si>
    <t>07.06.2021</t>
  </si>
  <si>
    <t>153</t>
  </si>
  <si>
    <t>Projekta "Telpu vienkāršotā atjaunošana pirmsskolas izglītības iestādes izveidei Veselības ielā 7, Olainē" īstenošanai</t>
  </si>
  <si>
    <t>02.08.2021.</t>
  </si>
  <si>
    <t>22.07.2041</t>
  </si>
  <si>
    <t>299</t>
  </si>
  <si>
    <t>PIIVES7</t>
  </si>
  <si>
    <t>MULT1</t>
  </si>
  <si>
    <t>Projekts</t>
  </si>
  <si>
    <t>29.10.2021.</t>
  </si>
  <si>
    <t>493</t>
  </si>
  <si>
    <t>PIIENV7</t>
  </si>
  <si>
    <t>549</t>
  </si>
  <si>
    <t>20.11.2041</t>
  </si>
  <si>
    <t>20.08.2040</t>
  </si>
  <si>
    <t>21.10.2041</t>
  </si>
  <si>
    <t>15</t>
  </si>
  <si>
    <t>16</t>
  </si>
  <si>
    <t>17</t>
  </si>
  <si>
    <t>26.11.2021</t>
  </si>
  <si>
    <t>03.05.2022</t>
  </si>
  <si>
    <t>20.04.2032</t>
  </si>
  <si>
    <t>2025</t>
  </si>
  <si>
    <t>2026</t>
  </si>
  <si>
    <t>2027</t>
  </si>
  <si>
    <t>2028</t>
  </si>
  <si>
    <t>P-41</t>
  </si>
  <si>
    <t>Domes priekšsēdētājs</t>
  </si>
  <si>
    <t>A.Bergs</t>
  </si>
  <si>
    <t>SKEIT</t>
  </si>
  <si>
    <t>Prioritārā investīciju projekta "Betona skeitparks, Zeiferta ielā 10A, Olainē" īstenošanai</t>
  </si>
  <si>
    <t>ERAF projekta Nr. 9.3.1.1/19/I/024 “Sociālo pakalpojumu infrastruktūras attīstība Olaines novadā” īstenošanai (II)</t>
  </si>
  <si>
    <t>ERAF projekta Nr. 9.3.1.1/19/I/024 “Sociālo pakalpojumu infrastruktūras attīstība Olaines novadā”  īstenošanai</t>
  </si>
  <si>
    <t>ERAF projekts Nr.4.2.2.0/17/I/080 “Olaines novada pašvaldības ēkas energoefektivitātes paaugstināšana pirmsskolas izglītības iestādes izveidei” īstenošanai</t>
  </si>
  <si>
    <t>Prioritārā investīciju projekta “Apgaismojuma tīkla izbūve Valsts vietējais autoceļš V12 Jāņupe-Mežsētas-Zīles, Olaines pagasts, Olaines novads” īstenošanai</t>
  </si>
  <si>
    <t>08.08.2022</t>
  </si>
  <si>
    <t>20.07.2032</t>
  </si>
  <si>
    <t>21.07.2042</t>
  </si>
  <si>
    <t>172</t>
  </si>
  <si>
    <t>APGJAN</t>
  </si>
  <si>
    <t>DAC2</t>
  </si>
  <si>
    <t>171</t>
  </si>
  <si>
    <t>DAC1</t>
  </si>
  <si>
    <t>3.561</t>
  </si>
  <si>
    <t>3.195</t>
  </si>
  <si>
    <t>2.363</t>
  </si>
  <si>
    <t>1.059</t>
  </si>
  <si>
    <t>0.993</t>
  </si>
  <si>
    <t>0.837</t>
  </si>
  <si>
    <t>0.25</t>
  </si>
  <si>
    <t>2.666</t>
  </si>
  <si>
    <t>fiksētā</t>
  </si>
  <si>
    <t>Mainīgā</t>
  </si>
  <si>
    <t>Atgriesta/Mainīgā</t>
  </si>
  <si>
    <t>2029</t>
  </si>
  <si>
    <t>42268.29/fiksētā/samaksāts</t>
  </si>
  <si>
    <t>Pielikums Nr.3</t>
  </si>
  <si>
    <t>19</t>
  </si>
  <si>
    <t>46</t>
  </si>
  <si>
    <t>02.05.2023</t>
  </si>
  <si>
    <t>20.04.2043</t>
  </si>
  <si>
    <t>4.505</t>
  </si>
  <si>
    <t>ERAF projekts (Nr.4.2.2.0/22/A/009) “Olaines novada pašvaldības administratīvās ēkas Zemgales ielā 33 energoefektivitātes paaugstināšana”</t>
  </si>
  <si>
    <t>3.127</t>
  </si>
  <si>
    <t>ZEMG33</t>
  </si>
  <si>
    <t>102</t>
  </si>
  <si>
    <t>4.209</t>
  </si>
  <si>
    <t>Prioritārais investīciju projekts “Apgaismojuma izbūve posmā Olaines pilsēta līdz atpūtas vietai “Līduma karjers””</t>
  </si>
  <si>
    <t>26.06.2023</t>
  </si>
  <si>
    <t>APGLID</t>
  </si>
  <si>
    <t>Procentu likmes</t>
  </si>
  <si>
    <t>Mainīgā/fiksētā</t>
  </si>
  <si>
    <t>20</t>
  </si>
  <si>
    <t>18</t>
  </si>
  <si>
    <t>21</t>
  </si>
  <si>
    <t>22</t>
  </si>
  <si>
    <t>23</t>
  </si>
  <si>
    <t xml:space="preserve">Projekts  "Pašvaldības autoceļa CA035 Darvdedži-Kažoki virsmas apstrādes darbi" </t>
  </si>
  <si>
    <t xml:space="preserve">Projekts  “Kopīga gājēju un velosipēdu ceļa izbūve posmā no valsts galvenā autoceļa A8 līdz Pēternieku ciemam, autoceļa V28 nodalījuma joslā, Olaines novadā” </t>
  </si>
  <si>
    <t xml:space="preserve">Projekts "Apvienotā gājēju un velosipēdu ceļa izbūve posmā no Sveņķu ielas Grēnes ciemā līdz dzelzceļa pieturvietai "Jaunolaine", Jaunolaines ciemā, Olaines novadā" </t>
  </si>
  <si>
    <t>252</t>
  </si>
  <si>
    <t>253</t>
  </si>
  <si>
    <t>254</t>
  </si>
  <si>
    <t>4.185</t>
  </si>
  <si>
    <t>20.08.2033</t>
  </si>
  <si>
    <t>06.09.2023</t>
  </si>
  <si>
    <t>VELOPC</t>
  </si>
  <si>
    <t>VELOSG</t>
  </si>
  <si>
    <t>DARKAZ</t>
  </si>
  <si>
    <t>60209.53/fiksētā/ samaksāts60189.25</t>
  </si>
  <si>
    <t>2030</t>
  </si>
  <si>
    <t>24</t>
  </si>
  <si>
    <t>09.04.2024</t>
  </si>
  <si>
    <t>20.03.2034</t>
  </si>
  <si>
    <t>P-15/2024</t>
  </si>
  <si>
    <t>3.821</t>
  </si>
  <si>
    <t>P-14/2024</t>
  </si>
  <si>
    <t>Prioritārā investīciju projekta “Izglītības iestādes ēkas telpu atjaunošana un teritorijas labiekārtošana Veselības ielā 7, Olainē - 2.kārta” īstenošanai</t>
  </si>
  <si>
    <t>Prioritārā investīciju projekta “Elejas ielas posma no zemes vienības ar kad. apz. 80800030518 līdz Bauskas ielas krustojuma izbūve, Grēnes, Olaines novads” īstenošanai</t>
  </si>
  <si>
    <t>26</t>
  </si>
  <si>
    <t xml:space="preserve">ELEJASIELA      </t>
  </si>
  <si>
    <t xml:space="preserve">PIIVES7-2       </t>
  </si>
  <si>
    <t>AF projekts “Jaunolaines Kultūras
nama energoefektivitātes paaugstināšana”</t>
  </si>
  <si>
    <t>21.10.2024.</t>
  </si>
  <si>
    <t>20.10.2044</t>
  </si>
  <si>
    <t>4.04</t>
  </si>
  <si>
    <t>P-246/2024</t>
  </si>
  <si>
    <t>ENERGM2KN</t>
  </si>
  <si>
    <t>2031</t>
  </si>
  <si>
    <t>AF projekts (Nr.1.2.1.3.i.0/1/23/A/CFLA/068) "Olaines peldbaseina ēkas energoefektivitātes paaugstināšana"</t>
  </si>
  <si>
    <t>25</t>
  </si>
  <si>
    <t>26.03.2025</t>
  </si>
  <si>
    <t>20.03.2045</t>
  </si>
  <si>
    <t>27</t>
  </si>
  <si>
    <t>30.04.2025.</t>
  </si>
  <si>
    <t>20.04.2035</t>
  </si>
  <si>
    <t>Projekts “Pašvaldības autoceļa Dzīvojamāszonas ceļš Medemciema ciemā DKS VEF Baloži un  DKS Komutators teritorijā
būvniecība”</t>
  </si>
  <si>
    <t>P-80/2025</t>
  </si>
  <si>
    <t>P-37/2025</t>
  </si>
  <si>
    <t>mainīgā</t>
  </si>
  <si>
    <t>mainīgā/ES</t>
  </si>
  <si>
    <t>fiksētā 691311 samaksāts</t>
  </si>
  <si>
    <t>28</t>
  </si>
  <si>
    <t>Projekts "Video novērošanas sistēmas uzlabošana un paplašināšana"</t>
  </si>
  <si>
    <t>27.06.2025.</t>
  </si>
  <si>
    <t>20.06.2030.</t>
  </si>
  <si>
    <t>29</t>
  </si>
  <si>
    <t>P-190/2025</t>
  </si>
  <si>
    <t>Projekts "Ietves izbūve gar Novadu ielu no Medemciema ielas līdz Ieviņu ielai un Novadu ielas asfaltbetona seguma pārbūve, Medemciemā, Olaines novadā"</t>
  </si>
  <si>
    <t>20.06.2035.</t>
  </si>
  <si>
    <t>P-189/2025</t>
  </si>
  <si>
    <t>20.05.2033</t>
  </si>
  <si>
    <t xml:space="preserve">ENERGBAS </t>
  </si>
  <si>
    <t>VIDEOK</t>
  </si>
  <si>
    <t>NOVADIEL</t>
  </si>
  <si>
    <t>30</t>
  </si>
  <si>
    <t>P-304/2025</t>
  </si>
  <si>
    <t>Projekts “Olaines sākumskolas ēkas piebūve un energoefektivitātes paaugstināšana Meža iela 2, Jaunolaine, Olaines pag., Olaines nov.”</t>
  </si>
  <si>
    <t>25.08.2025.</t>
  </si>
  <si>
    <t>21.08.2045.</t>
  </si>
  <si>
    <t xml:space="preserve">ENERGM2SK       </t>
  </si>
  <si>
    <t>2.498</t>
  </si>
  <si>
    <t>2.5</t>
  </si>
  <si>
    <t>2.557</t>
  </si>
  <si>
    <t>2.773</t>
  </si>
  <si>
    <t>3.896</t>
  </si>
  <si>
    <t>3.251</t>
  </si>
  <si>
    <t>2.748</t>
  </si>
  <si>
    <t>3.023</t>
  </si>
  <si>
    <t>3.384</t>
  </si>
  <si>
    <t>uz.01.09.25.</t>
  </si>
  <si>
    <t>107161/fiksētā, samaksāts</t>
  </si>
  <si>
    <t>31</t>
  </si>
  <si>
    <t>ERAF projekts (Nr.5.1.1.1/1/24/I/010) “Infrastruktūras attīstība uzņēmējdarbības atbalstam Olaines novadā”.</t>
  </si>
  <si>
    <t xml:space="preserve">RIGIEL     </t>
  </si>
  <si>
    <t>01.10.2025.</t>
  </si>
  <si>
    <t>P-377/2025</t>
  </si>
  <si>
    <t>20.09.2045.</t>
  </si>
  <si>
    <t xml:space="preserve">VEFBKOM  </t>
  </si>
  <si>
    <t>27.10.2025.</t>
  </si>
  <si>
    <t>20.10.2045.</t>
  </si>
  <si>
    <t>fiksētā/ES 274468.67 samaksāts</t>
  </si>
  <si>
    <t>2032</t>
  </si>
  <si>
    <t>Olaines novada pašvaldības 2026.gada saistību apmērs saimnieciskajā gadā un turpmākajos gados</t>
  </si>
  <si>
    <t>3.439</t>
  </si>
  <si>
    <t>P-399/2025</t>
  </si>
  <si>
    <t>3.473</t>
  </si>
  <si>
    <t>Prioritārais investīciju projekts “Apgaismojuma ierīkošana Lubaušu apkaimē, Olaines novads”</t>
  </si>
  <si>
    <t xml:space="preserve">APGLUB  </t>
  </si>
  <si>
    <t>32</t>
  </si>
  <si>
    <t>33</t>
  </si>
  <si>
    <t>34</t>
  </si>
  <si>
    <t>Prioritārais investīciju projekts "Multifunkcionālās ēkas jaunbūve Jelgavas ielā 23, Olainē”</t>
  </si>
  <si>
    <t>09.07.2026.</t>
  </si>
  <si>
    <t>20.06.2051.</t>
  </si>
  <si>
    <t>20.06.2046.</t>
  </si>
  <si>
    <t xml:space="preserve">Projekts “Olaines 2. vidusskolas ēkas daļas jumta vienkāršota atjaunošana” </t>
  </si>
  <si>
    <t>Projekts
 “Olaines pilsētas stadiona ēkas pārbūves projekts”</t>
  </si>
  <si>
    <t>Olaines novada pašvaldības domes 2026.gada 29.jūlija</t>
  </si>
  <si>
    <t>saistošajiem noteikumiem Nr.SN1/2026 (7.prot., 12.3.p.)</t>
  </si>
  <si>
    <t>Kohēzijas fonda projekta"Ūdenssaimniecības attīstība Olainē un Jaunolainē "Olaines komponentes īstenošanai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</si>
</sst>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Ls &quot;* #,##0.00_-;&quot;-Ls &quot;* #,##0.00_-;_-&quot;Ls &quot;* \-??_-;_-@_-"/>
    <numFmt numFmtId="165" formatCode="0\.0"/>
    <numFmt numFmtId="166" formatCode="_-* #,##0\ _€_-;\-* #,##0\ _€_-;_-* &quot;-&quot;??\ _€_-;_-@_-"/>
  </numFmts>
  <fonts count="33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sz val="12"/>
      <color theme="1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5">
    <xf numFmtId="0" fontId="0" fillId="0" borderId="0"/>
    <xf numFmtId="0" fontId="1" fillId="0" borderId="0"/>
    <xf numFmtId="0" fontId="1" fillId="0" borderId="0"/>
    <xf numFmtId="0" fontId="1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3" applyNumberFormat="0" applyAlignment="0" applyProtection="0"/>
    <xf numFmtId="0" fontId="6" fillId="21" borderId="4" applyNumberFormat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3" applyNumberFormat="0" applyAlignment="0" applyProtection="0"/>
    <xf numFmtId="0" fontId="13" fillId="0" borderId="8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9" applyNumberFormat="0" applyAlignment="0" applyProtection="0"/>
    <xf numFmtId="0" fontId="15" fillId="20" borderId="10" applyNumberFormat="0" applyAlignment="0" applyProtection="0"/>
    <xf numFmtId="0" fontId="16" fillId="0" borderId="0"/>
    <xf numFmtId="0" fontId="1" fillId="0" borderId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165" fontId="19" fillId="20" borderId="0" applyBorder="0" applyProtection="0"/>
    <xf numFmtId="0" fontId="20" fillId="0" borderId="0" applyNumberFormat="0" applyFill="0" applyBorder="0" applyAlignment="0" applyProtection="0"/>
  </cellStyleXfs>
  <cellXfs count="106">
    <xf numFmtId="0" fontId="0" fillId="0" borderId="0" xfId="0"/>
    <xf numFmtId="0" fontId="21" fillId="0" borderId="0" xfId="0" applyFont="1"/>
    <xf numFmtId="49" fontId="22" fillId="0" borderId="13" xfId="1" applyNumberFormat="1" applyFont="1" applyBorder="1" applyAlignment="1">
      <alignment horizontal="center" vertical="center" wrapText="1"/>
    </xf>
    <xf numFmtId="49" fontId="22" fillId="0" borderId="1" xfId="1" applyNumberFormat="1" applyFont="1" applyBorder="1" applyAlignment="1">
      <alignment horizontal="center" vertical="center" wrapText="1"/>
    </xf>
    <xf numFmtId="49" fontId="22" fillId="0" borderId="13" xfId="2" applyNumberFormat="1" applyFont="1" applyBorder="1" applyAlignment="1">
      <alignment horizontal="center" vertical="center" wrapText="1"/>
    </xf>
    <xf numFmtId="0" fontId="21" fillId="0" borderId="0" xfId="1" applyFont="1" applyProtection="1">
      <protection locked="0"/>
    </xf>
    <xf numFmtId="49" fontId="22" fillId="0" borderId="12" xfId="1" applyNumberFormat="1" applyFont="1" applyBorder="1" applyAlignment="1">
      <alignment horizontal="center" vertical="center" wrapText="1"/>
    </xf>
    <xf numFmtId="0" fontId="21" fillId="0" borderId="0" xfId="1" applyFont="1" applyAlignment="1">
      <alignment horizontal="center" wrapText="1"/>
    </xf>
    <xf numFmtId="49" fontId="21" fillId="0" borderId="1" xfId="1" applyNumberFormat="1" applyFont="1" applyBorder="1" applyAlignment="1">
      <alignment horizontal="center" wrapText="1"/>
    </xf>
    <xf numFmtId="49" fontId="22" fillId="0" borderId="1" xfId="1" applyNumberFormat="1" applyFont="1" applyBorder="1" applyAlignment="1">
      <alignment wrapText="1"/>
    </xf>
    <xf numFmtId="49" fontId="22" fillId="0" borderId="1" xfId="1" applyNumberFormat="1" applyFont="1" applyBorder="1" applyAlignment="1">
      <alignment horizontal="center" wrapText="1"/>
    </xf>
    <xf numFmtId="49" fontId="22" fillId="0" borderId="1" xfId="1" applyNumberFormat="1" applyFont="1" applyBorder="1" applyAlignment="1">
      <alignment horizontal="left" wrapText="1"/>
    </xf>
    <xf numFmtId="49" fontId="23" fillId="0" borderId="1" xfId="1" applyNumberFormat="1" applyFont="1" applyBorder="1" applyAlignment="1">
      <alignment wrapText="1"/>
    </xf>
    <xf numFmtId="0" fontId="21" fillId="0" borderId="1" xfId="1" applyFont="1" applyBorder="1" applyAlignment="1">
      <alignment horizontal="center"/>
    </xf>
    <xf numFmtId="49" fontId="21" fillId="0" borderId="1" xfId="1" applyNumberFormat="1" applyFont="1" applyBorder="1" applyAlignment="1" applyProtection="1">
      <alignment horizontal="center" vertical="center" wrapText="1"/>
      <protection locked="0"/>
    </xf>
    <xf numFmtId="49" fontId="21" fillId="0" borderId="1" xfId="1" applyNumberFormat="1" applyFont="1" applyBorder="1" applyAlignment="1" applyProtection="1">
      <alignment horizontal="left" vertical="center" wrapText="1"/>
      <protection locked="0"/>
    </xf>
    <xf numFmtId="166" fontId="22" fillId="0" borderId="1" xfId="1" applyNumberFormat="1" applyFont="1" applyBorder="1" applyAlignment="1" applyProtection="1">
      <alignment horizontal="center" vertical="center" wrapText="1"/>
      <protection locked="0"/>
    </xf>
    <xf numFmtId="3" fontId="21" fillId="0" borderId="1" xfId="1" applyNumberFormat="1" applyFont="1" applyBorder="1" applyAlignment="1" applyProtection="1">
      <alignment horizontal="right" vertical="center"/>
      <protection locked="0"/>
    </xf>
    <xf numFmtId="3" fontId="22" fillId="0" borderId="1" xfId="1" applyNumberFormat="1" applyFont="1" applyBorder="1" applyAlignment="1">
      <alignment horizontal="right" vertical="center" wrapText="1"/>
    </xf>
    <xf numFmtId="3" fontId="24" fillId="0" borderId="1" xfId="1" applyNumberFormat="1" applyFont="1" applyBorder="1" applyAlignment="1">
      <alignment horizontal="right" vertical="center" wrapText="1"/>
    </xf>
    <xf numFmtId="3" fontId="22" fillId="0" borderId="1" xfId="1" applyNumberFormat="1" applyFont="1" applyBorder="1" applyAlignment="1" applyProtection="1">
      <alignment horizontal="center" vertical="center" wrapText="1"/>
      <protection locked="0"/>
    </xf>
    <xf numFmtId="3" fontId="22" fillId="0" borderId="1" xfId="1" applyNumberFormat="1" applyFont="1" applyBorder="1" applyAlignment="1" applyProtection="1">
      <alignment horizontal="right" vertical="center" wrapText="1"/>
      <protection locked="0"/>
    </xf>
    <xf numFmtId="3" fontId="21" fillId="0" borderId="0" xfId="1" applyNumberFormat="1" applyFont="1" applyProtection="1">
      <protection locked="0"/>
    </xf>
    <xf numFmtId="49" fontId="21" fillId="0" borderId="1" xfId="1" applyNumberFormat="1" applyFont="1" applyBorder="1" applyAlignment="1" applyProtection="1">
      <alignment wrapText="1"/>
      <protection locked="0"/>
    </xf>
    <xf numFmtId="49" fontId="21" fillId="0" borderId="1" xfId="1" applyNumberFormat="1" applyFont="1" applyBorder="1" applyAlignment="1" applyProtection="1">
      <alignment horizontal="center" wrapText="1"/>
      <protection locked="0"/>
    </xf>
    <xf numFmtId="49" fontId="23" fillId="0" borderId="1" xfId="1" applyNumberFormat="1" applyFont="1" applyBorder="1" applyAlignment="1" applyProtection="1">
      <alignment wrapText="1"/>
      <protection locked="0"/>
    </xf>
    <xf numFmtId="0" fontId="21" fillId="0" borderId="1" xfId="1" applyFont="1" applyBorder="1" applyAlignment="1" applyProtection="1">
      <alignment horizontal="right" vertical="center" wrapText="1"/>
      <protection locked="0"/>
    </xf>
    <xf numFmtId="0" fontId="21" fillId="0" borderId="1" xfId="1" applyFont="1" applyBorder="1" applyAlignment="1">
      <alignment horizontal="right" wrapText="1"/>
    </xf>
    <xf numFmtId="0" fontId="21" fillId="0" borderId="0" xfId="1" applyFont="1" applyAlignment="1" applyProtection="1">
      <alignment horizontal="center" vertical="center" wrapText="1"/>
      <protection locked="0"/>
    </xf>
    <xf numFmtId="49" fontId="22" fillId="0" borderId="1" xfId="1" applyNumberFormat="1" applyFont="1" applyBorder="1" applyAlignment="1" applyProtection="1">
      <alignment horizontal="left" wrapText="1"/>
      <protection locked="0"/>
    </xf>
    <xf numFmtId="49" fontId="22" fillId="0" borderId="1" xfId="1" applyNumberFormat="1" applyFont="1" applyBorder="1" applyAlignment="1" applyProtection="1">
      <alignment horizontal="center" wrapText="1"/>
      <protection locked="0"/>
    </xf>
    <xf numFmtId="49" fontId="22" fillId="0" borderId="1" xfId="1" applyNumberFormat="1" applyFont="1" applyBorder="1" applyAlignment="1" applyProtection="1">
      <alignment wrapText="1"/>
      <protection locked="0"/>
    </xf>
    <xf numFmtId="49" fontId="23" fillId="0" borderId="1" xfId="1" applyNumberFormat="1" applyFont="1" applyBorder="1" applyAlignment="1" applyProtection="1">
      <alignment vertical="center" wrapText="1"/>
      <protection locked="0"/>
    </xf>
    <xf numFmtId="49" fontId="22" fillId="0" borderId="1" xfId="1" applyNumberFormat="1" applyFont="1" applyBorder="1" applyAlignment="1" applyProtection="1">
      <alignment vertical="center" wrapText="1"/>
      <protection locked="0"/>
    </xf>
    <xf numFmtId="49" fontId="21" fillId="0" borderId="0" xfId="1" applyNumberFormat="1" applyFont="1" applyAlignment="1" applyProtection="1">
      <alignment horizontal="center" vertical="center" wrapText="1"/>
      <protection locked="0"/>
    </xf>
    <xf numFmtId="49" fontId="21" fillId="0" borderId="0" xfId="1" applyNumberFormat="1" applyFont="1" applyAlignment="1" applyProtection="1">
      <alignment wrapText="1"/>
      <protection locked="0"/>
    </xf>
    <xf numFmtId="49" fontId="21" fillId="0" borderId="0" xfId="1" applyNumberFormat="1" applyFont="1" applyAlignment="1" applyProtection="1">
      <alignment horizontal="center" wrapText="1"/>
      <protection locked="0"/>
    </xf>
    <xf numFmtId="49" fontId="23" fillId="0" borderId="0" xfId="1" applyNumberFormat="1" applyFont="1" applyAlignment="1" applyProtection="1">
      <alignment wrapText="1"/>
      <protection locked="0"/>
    </xf>
    <xf numFmtId="0" fontId="21" fillId="0" borderId="0" xfId="1" applyFont="1" applyAlignment="1" applyProtection="1">
      <alignment horizontal="right" vertical="center" wrapText="1"/>
      <protection locked="0"/>
    </xf>
    <xf numFmtId="0" fontId="21" fillId="0" borderId="2" xfId="1" applyFont="1" applyBorder="1" applyAlignment="1">
      <alignment horizontal="right" wrapText="1"/>
    </xf>
    <xf numFmtId="49" fontId="22" fillId="0" borderId="0" xfId="1" applyNumberFormat="1" applyFont="1" applyAlignment="1" applyProtection="1">
      <alignment vertical="center" wrapText="1"/>
      <protection locked="0"/>
    </xf>
    <xf numFmtId="49" fontId="22" fillId="0" borderId="0" xfId="1" applyNumberFormat="1" applyFont="1" applyAlignment="1" applyProtection="1">
      <alignment horizontal="center" vertical="center" wrapText="1"/>
      <protection locked="0"/>
    </xf>
    <xf numFmtId="49" fontId="23" fillId="0" borderId="0" xfId="1" applyNumberFormat="1" applyFont="1" applyAlignment="1" applyProtection="1">
      <alignment vertical="center" wrapText="1"/>
      <protection locked="0"/>
    </xf>
    <xf numFmtId="0" fontId="21" fillId="0" borderId="2" xfId="1" applyFont="1" applyBorder="1" applyAlignment="1">
      <alignment horizontal="right" vertical="center" wrapText="1"/>
    </xf>
    <xf numFmtId="49" fontId="25" fillId="0" borderId="1" xfId="2" applyNumberFormat="1" applyFont="1" applyBorder="1" applyAlignment="1">
      <alignment horizontal="center" vertical="center" wrapText="1"/>
    </xf>
    <xf numFmtId="49" fontId="25" fillId="0" borderId="1" xfId="2" applyNumberFormat="1" applyFont="1" applyBorder="1" applyAlignment="1">
      <alignment vertical="center" wrapText="1"/>
    </xf>
    <xf numFmtId="49" fontId="27" fillId="0" borderId="1" xfId="2" applyNumberFormat="1" applyFont="1" applyBorder="1" applyAlignment="1">
      <alignment vertical="center" wrapText="1"/>
    </xf>
    <xf numFmtId="3" fontId="21" fillId="0" borderId="0" xfId="1" applyNumberFormat="1" applyFont="1" applyAlignment="1" applyProtection="1">
      <alignment horizontal="right" vertical="center" wrapText="1"/>
      <protection locked="0"/>
    </xf>
    <xf numFmtId="4" fontId="21" fillId="0" borderId="1" xfId="1" applyNumberFormat="1" applyFont="1" applyBorder="1" applyAlignment="1">
      <alignment horizontal="right" vertical="center" wrapText="1"/>
    </xf>
    <xf numFmtId="0" fontId="21" fillId="0" borderId="13" xfId="1" applyFont="1" applyBorder="1" applyAlignment="1">
      <alignment horizontal="right" vertical="center" wrapText="1"/>
    </xf>
    <xf numFmtId="49" fontId="21" fillId="0" borderId="0" xfId="1" applyNumberFormat="1" applyFont="1" applyAlignment="1" applyProtection="1">
      <alignment vertical="center" wrapText="1"/>
      <protection locked="0"/>
    </xf>
    <xf numFmtId="49" fontId="28" fillId="0" borderId="0" xfId="1" applyNumberFormat="1" applyFont="1" applyAlignment="1">
      <alignment horizontal="center" vertical="center" wrapText="1"/>
    </xf>
    <xf numFmtId="49" fontId="28" fillId="0" borderId="0" xfId="1" applyNumberFormat="1" applyFont="1" applyAlignment="1">
      <alignment vertical="center" wrapText="1"/>
    </xf>
    <xf numFmtId="49" fontId="23" fillId="0" borderId="0" xfId="1" applyNumberFormat="1" applyFont="1" applyAlignment="1">
      <alignment vertical="center" wrapText="1"/>
    </xf>
    <xf numFmtId="0" fontId="28" fillId="0" borderId="0" xfId="1" applyFont="1" applyAlignment="1" applyProtection="1">
      <alignment vertical="center"/>
      <protection locked="0"/>
    </xf>
    <xf numFmtId="0" fontId="22" fillId="0" borderId="0" xfId="0" applyFont="1"/>
    <xf numFmtId="49" fontId="21" fillId="0" borderId="0" xfId="1" applyNumberFormat="1" applyFont="1" applyAlignment="1">
      <alignment horizontal="left" vertical="center" wrapText="1"/>
    </xf>
    <xf numFmtId="0" fontId="21" fillId="0" borderId="0" xfId="1" applyFont="1" applyAlignment="1">
      <alignment vertical="center"/>
    </xf>
    <xf numFmtId="0" fontId="22" fillId="0" borderId="0" xfId="1" applyFont="1" applyAlignment="1">
      <alignment vertical="center"/>
    </xf>
    <xf numFmtId="0" fontId="21" fillId="0" borderId="0" xfId="0" applyFont="1" applyAlignment="1">
      <alignment vertical="top" wrapText="1"/>
    </xf>
    <xf numFmtId="3" fontId="21" fillId="0" borderId="0" xfId="0" applyNumberFormat="1" applyFont="1"/>
    <xf numFmtId="3" fontId="21" fillId="0" borderId="0" xfId="0" applyNumberFormat="1" applyFont="1" applyAlignment="1">
      <alignment horizontal="center"/>
    </xf>
    <xf numFmtId="166" fontId="22" fillId="0" borderId="0" xfId="1" applyNumberFormat="1" applyFont="1" applyAlignment="1">
      <alignment vertical="center"/>
    </xf>
    <xf numFmtId="3" fontId="23" fillId="0" borderId="0" xfId="0" applyNumberFormat="1" applyFont="1"/>
    <xf numFmtId="0" fontId="29" fillId="0" borderId="0" xfId="0" applyFont="1" applyAlignment="1">
      <alignment horizontal="right" vertical="center" wrapText="1"/>
    </xf>
    <xf numFmtId="0" fontId="21" fillId="0" borderId="0" xfId="0" applyFont="1" applyAlignment="1">
      <alignment horizontal="right" vertical="center" wrapText="1"/>
    </xf>
    <xf numFmtId="0" fontId="25" fillId="0" borderId="0" xfId="0" applyFont="1"/>
    <xf numFmtId="0" fontId="21" fillId="24" borderId="0" xfId="1" applyFont="1" applyFill="1" applyProtection="1">
      <protection locked="0"/>
    </xf>
    <xf numFmtId="0" fontId="21" fillId="0" borderId="0" xfId="1" applyFont="1"/>
    <xf numFmtId="0" fontId="21" fillId="0" borderId="0" xfId="1" applyFont="1" applyAlignment="1">
      <alignment horizontal="center"/>
    </xf>
    <xf numFmtId="0" fontId="21" fillId="24" borderId="0" xfId="1" applyFont="1" applyFill="1"/>
    <xf numFmtId="0" fontId="23" fillId="0" borderId="0" xfId="1" applyFont="1"/>
    <xf numFmtId="3" fontId="21" fillId="0" borderId="0" xfId="1" applyNumberFormat="1" applyFont="1" applyAlignment="1" applyProtection="1">
      <alignment horizontal="center"/>
      <protection locked="0"/>
    </xf>
    <xf numFmtId="166" fontId="21" fillId="0" borderId="0" xfId="1" applyNumberFormat="1" applyFont="1" applyProtection="1">
      <protection locked="0"/>
    </xf>
    <xf numFmtId="3" fontId="21" fillId="24" borderId="1" xfId="1" applyNumberFormat="1" applyFont="1" applyFill="1" applyBorder="1" applyAlignment="1" applyProtection="1">
      <alignment horizontal="right" vertical="center"/>
      <protection locked="0"/>
    </xf>
    <xf numFmtId="3" fontId="22" fillId="24" borderId="1" xfId="1" applyNumberFormat="1" applyFont="1" applyFill="1" applyBorder="1" applyAlignment="1">
      <alignment horizontal="right" vertical="center" wrapText="1"/>
    </xf>
    <xf numFmtId="166" fontId="22" fillId="24" borderId="1" xfId="1" applyNumberFormat="1" applyFont="1" applyFill="1" applyBorder="1" applyAlignment="1" applyProtection="1">
      <alignment horizontal="center" vertical="center" wrapText="1"/>
      <protection locked="0"/>
    </xf>
    <xf numFmtId="166" fontId="22" fillId="0" borderId="1" xfId="3" applyNumberFormat="1" applyFont="1" applyBorder="1" applyAlignment="1">
      <alignment horizontal="center" vertical="center"/>
    </xf>
    <xf numFmtId="166" fontId="24" fillId="0" borderId="1" xfId="1" applyNumberFormat="1" applyFont="1" applyBorder="1" applyAlignment="1" applyProtection="1">
      <alignment horizontal="center" vertical="center" wrapText="1"/>
      <protection locked="0"/>
    </xf>
    <xf numFmtId="49" fontId="22" fillId="0" borderId="1" xfId="1" applyNumberFormat="1" applyFont="1" applyBorder="1" applyAlignment="1" applyProtection="1">
      <alignment horizontal="center" vertical="center" wrapText="1"/>
      <protection locked="0"/>
    </xf>
    <xf numFmtId="49" fontId="22" fillId="0" borderId="0" xfId="1" applyNumberFormat="1" applyFont="1" applyAlignment="1" applyProtection="1">
      <alignment wrapText="1"/>
      <protection locked="0"/>
    </xf>
    <xf numFmtId="49" fontId="26" fillId="0" borderId="1" xfId="2" applyNumberFormat="1" applyFont="1" applyBorder="1" applyAlignment="1">
      <alignment vertical="center" wrapText="1"/>
    </xf>
    <xf numFmtId="49" fontId="22" fillId="0" borderId="1" xfId="1" applyNumberFormat="1" applyFont="1" applyBorder="1" applyAlignment="1" applyProtection="1">
      <alignment horizontal="left" vertical="center" wrapText="1"/>
      <protection locked="0"/>
    </xf>
    <xf numFmtId="49" fontId="22" fillId="0" borderId="0" xfId="1" applyNumberFormat="1" applyFont="1" applyAlignment="1">
      <alignment horizontal="left" vertical="center" wrapText="1"/>
    </xf>
    <xf numFmtId="3" fontId="22" fillId="0" borderId="0" xfId="0" applyNumberFormat="1" applyFont="1"/>
    <xf numFmtId="0" fontId="22" fillId="0" borderId="0" xfId="1" applyFont="1" applyProtection="1">
      <protection locked="0"/>
    </xf>
    <xf numFmtId="0" fontId="22" fillId="0" borderId="0" xfId="1" applyFont="1"/>
    <xf numFmtId="49" fontId="21" fillId="25" borderId="1" xfId="1" applyNumberFormat="1" applyFont="1" applyFill="1" applyBorder="1" applyAlignment="1" applyProtection="1">
      <alignment horizontal="center" vertical="center" wrapText="1"/>
      <protection locked="0"/>
    </xf>
    <xf numFmtId="49" fontId="22" fillId="0" borderId="0" xfId="0" applyNumberFormat="1" applyFont="1" applyAlignment="1">
      <alignment horizontal="center" vertical="center" wrapText="1"/>
    </xf>
    <xf numFmtId="0" fontId="21" fillId="24" borderId="0" xfId="0" applyFont="1" applyFill="1" applyAlignment="1">
      <alignment vertical="center" wrapText="1"/>
    </xf>
    <xf numFmtId="49" fontId="22" fillId="24" borderId="0" xfId="0" applyNumberFormat="1" applyFont="1" applyFill="1" applyAlignment="1">
      <alignment vertical="center" wrapText="1"/>
    </xf>
    <xf numFmtId="3" fontId="32" fillId="0" borderId="0" xfId="0" applyNumberFormat="1" applyFont="1"/>
    <xf numFmtId="0" fontId="32" fillId="0" borderId="0" xfId="0" applyFont="1"/>
    <xf numFmtId="0" fontId="32" fillId="0" borderId="0" xfId="0" applyFont="1" applyAlignment="1">
      <alignment horizontal="center"/>
    </xf>
    <xf numFmtId="49" fontId="21" fillId="0" borderId="0" xfId="1" applyNumberFormat="1" applyFont="1" applyAlignment="1">
      <alignment horizontal="left" vertical="center" wrapText="1"/>
    </xf>
    <xf numFmtId="0" fontId="32" fillId="0" borderId="0" xfId="0" applyFont="1" applyAlignment="1">
      <alignment horizontal="left"/>
    </xf>
    <xf numFmtId="49" fontId="22" fillId="0" borderId="13" xfId="1" applyNumberFormat="1" applyFont="1" applyBorder="1" applyAlignment="1">
      <alignment horizontal="center" vertical="center" wrapText="1"/>
    </xf>
    <xf numFmtId="49" fontId="22" fillId="0" borderId="12" xfId="1" applyNumberFormat="1" applyFont="1" applyBorder="1" applyAlignment="1">
      <alignment horizontal="center" vertical="center" wrapText="1"/>
    </xf>
    <xf numFmtId="49" fontId="21" fillId="0" borderId="1" xfId="1" applyNumberFormat="1" applyFont="1" applyBorder="1" applyAlignment="1" applyProtection="1">
      <alignment horizontal="left" vertical="center" wrapText="1"/>
      <protection locked="0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 wrapText="1"/>
    </xf>
    <xf numFmtId="49" fontId="31" fillId="0" borderId="0" xfId="0" applyNumberFormat="1" applyFont="1" applyAlignment="1">
      <alignment horizontal="center" vertical="center" wrapText="1"/>
    </xf>
    <xf numFmtId="49" fontId="22" fillId="24" borderId="13" xfId="1" applyNumberFormat="1" applyFont="1" applyFill="1" applyBorder="1" applyAlignment="1">
      <alignment horizontal="center" vertical="center" wrapText="1"/>
    </xf>
    <xf numFmtId="49" fontId="22" fillId="24" borderId="12" xfId="1" applyNumberFormat="1" applyFont="1" applyFill="1" applyBorder="1" applyAlignment="1">
      <alignment horizontal="center" vertical="center" wrapText="1"/>
    </xf>
    <xf numFmtId="49" fontId="22" fillId="0" borderId="13" xfId="2" applyNumberFormat="1" applyFont="1" applyBorder="1" applyAlignment="1">
      <alignment horizontal="center" vertical="center" wrapText="1"/>
    </xf>
    <xf numFmtId="49" fontId="22" fillId="0" borderId="12" xfId="2" applyNumberFormat="1" applyFont="1" applyBorder="1" applyAlignment="1">
      <alignment horizontal="center" vertical="center" wrapText="1"/>
    </xf>
  </cellXfs>
  <cellStyles count="105">
    <cellStyle name="20% - Accent1 2 2" xfId="4" xr:uid="{50A439CD-ED4B-45E6-8320-81DFC30C1994}"/>
    <cellStyle name="20% - Accent1 2 2 2" xfId="5" xr:uid="{5AF95B51-6AE9-4D75-A266-64C7797BC78A}"/>
    <cellStyle name="20% - Accent1 2 2 3" xfId="6" xr:uid="{3FADAAE4-2859-4FD9-ABBF-D667FA221B26}"/>
    <cellStyle name="20% - Accent2 2 2" xfId="7" xr:uid="{7ABBE636-AEE6-4384-9D75-02EDCC0F8F4F}"/>
    <cellStyle name="20% - Accent2 2 2 2" xfId="8" xr:uid="{BD68C91B-3594-4FE2-8F9F-A3927845BCDF}"/>
    <cellStyle name="20% - Accent2 2 2 3" xfId="9" xr:uid="{71B5497A-5E4C-45B6-80A8-5182C7A9D288}"/>
    <cellStyle name="20% - Accent3 2 2" xfId="10" xr:uid="{8FF4E559-51B6-4B35-9421-C6BCF3F2CB34}"/>
    <cellStyle name="20% - Accent3 2 2 2" xfId="11" xr:uid="{30CABB07-FBD7-4CDE-ADE8-794BF79B8FFA}"/>
    <cellStyle name="20% - Accent3 2 2 3" xfId="12" xr:uid="{396FA879-8935-42D1-8EE4-CFA54C9DBF90}"/>
    <cellStyle name="20% - Accent4 2 2" xfId="13" xr:uid="{435DA7E8-15DE-4103-97FE-8198FDA8BF08}"/>
    <cellStyle name="20% - Accent4 2 2 2" xfId="14" xr:uid="{53B75CDC-F1A9-411D-AFC7-555381260C8A}"/>
    <cellStyle name="20% - Accent4 2 2 3" xfId="15" xr:uid="{6907E287-0EDB-4564-9F59-CE40B08BBD68}"/>
    <cellStyle name="20% - Accent5 2 2" xfId="16" xr:uid="{5542BB18-5D47-405A-A59E-BE86F1BE42B4}"/>
    <cellStyle name="20% - Accent5 2 2 2" xfId="17" xr:uid="{F283097E-8686-4080-A89A-436C3B996D4F}"/>
    <cellStyle name="20% - Accent5 2 2 3" xfId="18" xr:uid="{85316A86-2BCB-48E2-AC1C-2F2A6C1B13F3}"/>
    <cellStyle name="20% - Accent6 2 2" xfId="19" xr:uid="{B05CC927-CFAE-4752-8BB1-BD50A47D25B1}"/>
    <cellStyle name="20% - Accent6 2 2 2" xfId="20" xr:uid="{B8A8584C-6CCC-48E3-9E21-551EFD16D3B0}"/>
    <cellStyle name="20% - Accent6 2 2 3" xfId="21" xr:uid="{55159807-5635-4EB4-9AF4-88282A2A78B0}"/>
    <cellStyle name="40% - Accent1 2 2" xfId="22" xr:uid="{6DAA776A-6860-418F-998F-DA64163D727E}"/>
    <cellStyle name="40% - Accent1 2 2 2" xfId="23" xr:uid="{A0C74A20-42C1-48A6-8A5D-D8779D75ABE2}"/>
    <cellStyle name="40% - Accent1 2 2 3" xfId="24" xr:uid="{377AED0F-FD76-4D8B-B747-CA10EF615482}"/>
    <cellStyle name="40% - Accent2 2 2" xfId="25" xr:uid="{067B5B64-49A5-4BB9-9A16-E38771F745A6}"/>
    <cellStyle name="40% - Accent2 2 2 2" xfId="26" xr:uid="{9666C81C-B374-4963-B752-59835068D3BE}"/>
    <cellStyle name="40% - Accent2 2 2 3" xfId="27" xr:uid="{BFCAA93D-C24E-445F-810F-480F6DBD7A64}"/>
    <cellStyle name="40% - Accent3 2 2" xfId="28" xr:uid="{AC07226E-4CC1-4DF8-B9F0-91AA51CA9305}"/>
    <cellStyle name="40% - Accent3 2 2 2" xfId="29" xr:uid="{36A4BACE-18C2-4C77-88D7-2BDFB1F6EBF7}"/>
    <cellStyle name="40% - Accent3 2 2 3" xfId="30" xr:uid="{F48C9D21-F0CE-4A31-A532-DC8EF9B40BDB}"/>
    <cellStyle name="40% - Accent4 2 2" xfId="31" xr:uid="{1FBA9B0B-FEBA-420E-94D4-BB00C5E196DA}"/>
    <cellStyle name="40% - Accent4 2 2 2" xfId="32" xr:uid="{74902D50-C37A-4663-9EB9-E55C29148097}"/>
    <cellStyle name="40% - Accent4 2 2 3" xfId="33" xr:uid="{35ECFACE-50AF-4285-ABAF-1738BBAFAC49}"/>
    <cellStyle name="40% - Accent5 2 2" xfId="34" xr:uid="{88BFC585-6A96-4769-A551-6A02DFF21E25}"/>
    <cellStyle name="40% - Accent5 2 2 2" xfId="35" xr:uid="{0C07AEA9-7388-4F6A-9C27-02694551E1C1}"/>
    <cellStyle name="40% - Accent5 2 2 3" xfId="36" xr:uid="{46EBBEC0-54A5-4319-A6BB-DCD9D597C170}"/>
    <cellStyle name="40% - Accent6 2 2" xfId="37" xr:uid="{699D09B5-EAC9-463E-9FE9-37FCAFE17657}"/>
    <cellStyle name="40% - Accent6 2 2 2" xfId="38" xr:uid="{D7B43A9F-7860-421F-A38F-C20F3DB2E02A}"/>
    <cellStyle name="40% - Accent6 2 2 3" xfId="39" xr:uid="{78CC8C51-9973-411A-8633-EFCDBF43595E}"/>
    <cellStyle name="60% - Accent1 2 2" xfId="40" xr:uid="{A7A6E9D9-1EDC-4C59-B6C6-4320BAA6A3BE}"/>
    <cellStyle name="60% - Accent2 2 2" xfId="41" xr:uid="{2DE1E5B4-9BC4-47A1-AE8A-DFD142EF3AB8}"/>
    <cellStyle name="60% - Accent3 2 2" xfId="42" xr:uid="{88E506D1-75A7-4AB4-AF21-8C422D6A65B5}"/>
    <cellStyle name="60% - Accent4 2 2" xfId="43" xr:uid="{9D72314E-4FBC-4F95-ABEF-68F569B9EC60}"/>
    <cellStyle name="60% - Accent5 2 2" xfId="44" xr:uid="{C009E616-FB23-4D10-B130-5C7039F2182F}"/>
    <cellStyle name="60% - Accent6 2 2" xfId="45" xr:uid="{374283E4-F74D-4725-9B04-D87DFB6A4CBE}"/>
    <cellStyle name="Accent1 2 2" xfId="46" xr:uid="{5E44C60B-A01E-4FAC-984E-F919F5D0F78C}"/>
    <cellStyle name="Accent2 2 2" xfId="47" xr:uid="{7D5607AF-B24D-489C-B86E-0582C30C1F10}"/>
    <cellStyle name="Accent3 2 2" xfId="48" xr:uid="{BEA973F9-85CC-4389-A849-3D0AC09BDFC6}"/>
    <cellStyle name="Accent4 2 2" xfId="49" xr:uid="{15141DA9-4956-411A-8C54-44012F5B7474}"/>
    <cellStyle name="Accent5 2 2" xfId="50" xr:uid="{986F2700-2602-4546-9E59-03B499637137}"/>
    <cellStyle name="Accent6 2 2" xfId="51" xr:uid="{5105ECBC-1CE5-426E-B718-859875E07144}"/>
    <cellStyle name="Bad 2 2" xfId="52" xr:uid="{2E6F8C5E-E6BC-4875-9F33-3EC90843EB00}"/>
    <cellStyle name="Calculation 2 2" xfId="53" xr:uid="{3FA705B3-3FD9-4EF6-8E7B-807A18E4A724}"/>
    <cellStyle name="Check Cell 2 2" xfId="54" xr:uid="{456CFEE1-AF4D-45C8-B7F8-A34380CD640D}"/>
    <cellStyle name="Currency 2" xfId="55" xr:uid="{E110A3C9-5B2C-4DD4-906D-EEC5B9998F3F}"/>
    <cellStyle name="Currency 2 2" xfId="56" xr:uid="{9462FD92-DCD6-46A2-AA02-954A989E60E0}"/>
    <cellStyle name="Explanatory Text 2 2" xfId="57" xr:uid="{7258949D-C030-46C8-8E3B-3B046A0E36BB}"/>
    <cellStyle name="Good 2 2" xfId="58" xr:uid="{EC2E2E2A-FD4E-46F3-931E-E77161D1EAAE}"/>
    <cellStyle name="Heading 1 2 2" xfId="59" xr:uid="{B7575E64-8B8E-4ED3-BA29-6541299C263C}"/>
    <cellStyle name="Heading 2 2 2" xfId="60" xr:uid="{912AAC77-75E1-4B00-87D6-BBFDB7E16ACD}"/>
    <cellStyle name="Heading 3 2 2" xfId="61" xr:uid="{6EDA87B1-8833-4B40-991B-5CEC38726161}"/>
    <cellStyle name="Heading 4 2 2" xfId="62" xr:uid="{88970959-3BB1-4B12-9950-922BBCE12EBA}"/>
    <cellStyle name="Input 2 2" xfId="63" xr:uid="{93FD894D-992D-4EFB-A580-82130EE316F3}"/>
    <cellStyle name="Linked Cell 2 2" xfId="64" xr:uid="{FB8D9922-A217-4AF6-A077-86DF9BF1764C}"/>
    <cellStyle name="Neutral 2 2" xfId="65" xr:uid="{8EC16F72-09C2-4B7E-B729-82397F12D0DA}"/>
    <cellStyle name="Normal" xfId="0" builtinId="0"/>
    <cellStyle name="Normal 10" xfId="66" xr:uid="{D22645D9-5A38-45C5-898C-37831C18687D}"/>
    <cellStyle name="Normal 10 2" xfId="67" xr:uid="{A88D87FE-CB0B-43B1-ABCD-F2CAF7E3B7F4}"/>
    <cellStyle name="Normal 11" xfId="68" xr:uid="{E1EA610E-110A-4809-BBF6-365E210CBD97}"/>
    <cellStyle name="Normal 11 2" xfId="69" xr:uid="{3BE6C864-BFF6-4372-8E91-8D8E30282D07}"/>
    <cellStyle name="Normal 12" xfId="70" xr:uid="{E0B140EC-5DF1-4274-AC43-D21D4336129A}"/>
    <cellStyle name="Normal 12 2" xfId="71" xr:uid="{BE169317-E04A-4AA5-97C8-11C4AAC7165A}"/>
    <cellStyle name="Normal 13" xfId="72" xr:uid="{56F15A9A-27A5-497E-A158-4825584D7A01}"/>
    <cellStyle name="Normal 13 2" xfId="73" xr:uid="{C0E8ED41-CCAF-4587-A521-5620DDAEA416}"/>
    <cellStyle name="Normal 14" xfId="74" xr:uid="{B34F69DA-CF6E-4671-85A0-ED630518C2C6}"/>
    <cellStyle name="Normal 14 2" xfId="75" xr:uid="{9C38A022-198B-4E43-B6ED-B556881EECD4}"/>
    <cellStyle name="Normal 15" xfId="76" xr:uid="{9470EFF1-DBA7-4CF5-BDD2-C4FF56C93A46}"/>
    <cellStyle name="Normal 15 2" xfId="77" xr:uid="{58D45277-A349-4D6E-BAF8-56C4EBDEAF91}"/>
    <cellStyle name="Normal 16" xfId="78" xr:uid="{BFDFF9EC-AA74-4A4B-9D55-02A7FF7427E0}"/>
    <cellStyle name="Normal 16 2" xfId="79" xr:uid="{583E6F5F-DAD9-4EDE-89DE-572223E88361}"/>
    <cellStyle name="Normal 18" xfId="80" xr:uid="{4633269F-7CB0-46EB-8E5E-EB423248D217}"/>
    <cellStyle name="Normal 2" xfId="81" xr:uid="{80D44B1A-6BF5-4F6B-8A25-5EDD79862754}"/>
    <cellStyle name="Normal 2 2" xfId="82" xr:uid="{3DF97BE9-1EDC-4F8D-8E9F-328A60B473E4}"/>
    <cellStyle name="Normal 20" xfId="83" xr:uid="{015FC4D2-D139-455C-B56D-CC6776872C77}"/>
    <cellStyle name="Normal 20 2" xfId="84" xr:uid="{33B6B508-7415-4663-B198-30960E448524}"/>
    <cellStyle name="Normal 21" xfId="85" xr:uid="{890CCD4E-05B0-4403-8200-6295A437D28A}"/>
    <cellStyle name="Normal 21 2" xfId="86" xr:uid="{78676035-E07A-497D-A83A-FE315B0018C5}"/>
    <cellStyle name="Normal 3 2" xfId="87" xr:uid="{F878A342-19C9-424D-AE74-BBA5BE1BF91C}"/>
    <cellStyle name="Normal 4" xfId="88" xr:uid="{07E2318D-C8C2-439A-9C84-52D70F250A40}"/>
    <cellStyle name="Normal 4 2" xfId="89" xr:uid="{5D4B86D8-55EB-47BC-A9D3-83985211AC6D}"/>
    <cellStyle name="Normal 4_7-4" xfId="90" xr:uid="{25A42B33-F99B-4DEC-B461-9399568B2DC5}"/>
    <cellStyle name="Normal 5" xfId="91" xr:uid="{F9948476-9DD4-4D91-AE37-AE09552CC77A}"/>
    <cellStyle name="Normal 5 2" xfId="92" xr:uid="{69B50DB8-A442-4B08-B41C-FBF7256075A4}"/>
    <cellStyle name="Normal 8" xfId="93" xr:uid="{8DD58C78-7A80-457D-AC71-C8E83F6A8A11}"/>
    <cellStyle name="Normal 8 2" xfId="94" xr:uid="{8762D29E-7030-4377-9258-ADE41244393A}"/>
    <cellStyle name="Normal 9" xfId="95" xr:uid="{19BE26CB-C228-4B16-8942-0C20B6325B8D}"/>
    <cellStyle name="Normal 9 2" xfId="96" xr:uid="{07263BD9-18BE-482F-8294-C707076A769A}"/>
    <cellStyle name="Normal_Pamatformas" xfId="1" xr:uid="{00000000-0005-0000-0000-000000000000}"/>
    <cellStyle name="Normal_Veidlapa_2008_oktobris_(5.piel)_(2)" xfId="2" xr:uid="{00000000-0005-0000-0000-000001000000}"/>
    <cellStyle name="Note 2 2" xfId="97" xr:uid="{7BADA67F-F295-4457-ABA8-7F434037946A}"/>
    <cellStyle name="Output 2 2" xfId="98" xr:uid="{91285DC9-CB59-4A0E-AD0F-9245DF5F2405}"/>
    <cellStyle name="Parastais_FMLikp01_p05_221205_pap_afp_makp" xfId="99" xr:uid="{28A45639-71D9-43EE-BC04-33D17BD5825C}"/>
    <cellStyle name="Parasts 2" xfId="3" xr:uid="{CB1F56E6-541F-4A30-BD47-819911F82C2D}"/>
    <cellStyle name="Style 1" xfId="100" xr:uid="{74064C80-4359-409A-B138-C1D9BF3CFC75}"/>
    <cellStyle name="Title 2 2" xfId="101" xr:uid="{6627A565-A219-4CA9-AB09-4C5808F24038}"/>
    <cellStyle name="Total 2 2" xfId="102" xr:uid="{96BAD765-BB40-4762-9DE8-D1EADE4E4ADC}"/>
    <cellStyle name="V?st." xfId="103" xr:uid="{64EECC60-19CE-4615-A7F6-A9FB843A0896}"/>
    <cellStyle name="Warning Text 2 2" xfId="104" xr:uid="{6748CA0E-70F9-4CA9-8555-A8FBD0B545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33DC1-FD9C-42F1-88AC-B98047970D33}">
  <dimension ref="A1:HR73"/>
  <sheetViews>
    <sheetView tabSelected="1" view="pageBreakPreview" topLeftCell="J31" zoomScaleNormal="100" zoomScaleSheetLayoutView="100" workbookViewId="0">
      <selection activeCell="AE31" sqref="AE31"/>
    </sheetView>
  </sheetViews>
  <sheetFormatPr defaultRowHeight="15.75"/>
  <cols>
    <col min="1" max="1" width="9.7109375" style="67" bestFit="1" customWidth="1"/>
    <col min="2" max="2" width="16.28515625" style="68" bestFit="1" customWidth="1"/>
    <col min="3" max="3" width="15" style="68" bestFit="1" customWidth="1"/>
    <col min="4" max="4" width="13.140625" style="68" hidden="1" customWidth="1"/>
    <col min="5" max="5" width="16.42578125" style="69" hidden="1" customWidth="1"/>
    <col min="6" max="6" width="0.140625" style="69" hidden="1" customWidth="1"/>
    <col min="7" max="7" width="19.5703125" style="70" customWidth="1"/>
    <col min="8" max="9" width="12.7109375" style="68" customWidth="1"/>
    <col min="10" max="10" width="12.7109375" style="86" customWidth="1"/>
    <col min="11" max="11" width="12.7109375" style="71" customWidth="1"/>
    <col min="12" max="18" width="12.7109375" style="5" customWidth="1"/>
    <col min="19" max="19" width="15" style="5" customWidth="1"/>
    <col min="20" max="20" width="22.140625" style="5" customWidth="1"/>
    <col min="21" max="21" width="14.7109375" style="5" customWidth="1"/>
    <col min="22" max="22" width="9.140625" style="5" customWidth="1"/>
    <col min="23" max="226" width="9.140625" style="5"/>
    <col min="227" max="233" width="9.140625" style="66"/>
    <col min="234" max="234" width="8.140625" style="66" customWidth="1"/>
    <col min="235" max="235" width="16.7109375" style="66" customWidth="1"/>
    <col min="236" max="236" width="9.140625" style="66"/>
    <col min="237" max="237" width="25" style="66" customWidth="1"/>
    <col min="238" max="241" width="12.28515625" style="66" customWidth="1"/>
    <col min="242" max="250" width="13.28515625" style="66" customWidth="1"/>
    <col min="251" max="489" width="9.140625" style="66"/>
    <col min="490" max="490" width="8.140625" style="66" customWidth="1"/>
    <col min="491" max="491" width="16.7109375" style="66" customWidth="1"/>
    <col min="492" max="492" width="9.140625" style="66"/>
    <col min="493" max="493" width="25" style="66" customWidth="1"/>
    <col min="494" max="497" width="12.28515625" style="66" customWidth="1"/>
    <col min="498" max="506" width="13.28515625" style="66" customWidth="1"/>
    <col min="507" max="745" width="9.140625" style="66"/>
    <col min="746" max="746" width="8.140625" style="66" customWidth="1"/>
    <col min="747" max="747" width="16.7109375" style="66" customWidth="1"/>
    <col min="748" max="748" width="9.140625" style="66"/>
    <col min="749" max="749" width="25" style="66" customWidth="1"/>
    <col min="750" max="753" width="12.28515625" style="66" customWidth="1"/>
    <col min="754" max="762" width="13.28515625" style="66" customWidth="1"/>
    <col min="763" max="1001" width="9.140625" style="66"/>
    <col min="1002" max="1002" width="8.140625" style="66" customWidth="1"/>
    <col min="1003" max="1003" width="16.7109375" style="66" customWidth="1"/>
    <col min="1004" max="1004" width="9.140625" style="66"/>
    <col min="1005" max="1005" width="25" style="66" customWidth="1"/>
    <col min="1006" max="1009" width="12.28515625" style="66" customWidth="1"/>
    <col min="1010" max="1018" width="13.28515625" style="66" customWidth="1"/>
    <col min="1019" max="1257" width="9.140625" style="66"/>
    <col min="1258" max="1258" width="8.140625" style="66" customWidth="1"/>
    <col min="1259" max="1259" width="16.7109375" style="66" customWidth="1"/>
    <col min="1260" max="1260" width="9.140625" style="66"/>
    <col min="1261" max="1261" width="25" style="66" customWidth="1"/>
    <col min="1262" max="1265" width="12.28515625" style="66" customWidth="1"/>
    <col min="1266" max="1274" width="13.28515625" style="66" customWidth="1"/>
    <col min="1275" max="1513" width="9.140625" style="66"/>
    <col min="1514" max="1514" width="8.140625" style="66" customWidth="1"/>
    <col min="1515" max="1515" width="16.7109375" style="66" customWidth="1"/>
    <col min="1516" max="1516" width="9.140625" style="66"/>
    <col min="1517" max="1517" width="25" style="66" customWidth="1"/>
    <col min="1518" max="1521" width="12.28515625" style="66" customWidth="1"/>
    <col min="1522" max="1530" width="13.28515625" style="66" customWidth="1"/>
    <col min="1531" max="1769" width="9.140625" style="66"/>
    <col min="1770" max="1770" width="8.140625" style="66" customWidth="1"/>
    <col min="1771" max="1771" width="16.7109375" style="66" customWidth="1"/>
    <col min="1772" max="1772" width="9.140625" style="66"/>
    <col min="1773" max="1773" width="25" style="66" customWidth="1"/>
    <col min="1774" max="1777" width="12.28515625" style="66" customWidth="1"/>
    <col min="1778" max="1786" width="13.28515625" style="66" customWidth="1"/>
    <col min="1787" max="2025" width="9.140625" style="66"/>
    <col min="2026" max="2026" width="8.140625" style="66" customWidth="1"/>
    <col min="2027" max="2027" width="16.7109375" style="66" customWidth="1"/>
    <col min="2028" max="2028" width="9.140625" style="66"/>
    <col min="2029" max="2029" width="25" style="66" customWidth="1"/>
    <col min="2030" max="2033" width="12.28515625" style="66" customWidth="1"/>
    <col min="2034" max="2042" width="13.28515625" style="66" customWidth="1"/>
    <col min="2043" max="2281" width="9.140625" style="66"/>
    <col min="2282" max="2282" width="8.140625" style="66" customWidth="1"/>
    <col min="2283" max="2283" width="16.7109375" style="66" customWidth="1"/>
    <col min="2284" max="2284" width="9.140625" style="66"/>
    <col min="2285" max="2285" width="25" style="66" customWidth="1"/>
    <col min="2286" max="2289" width="12.28515625" style="66" customWidth="1"/>
    <col min="2290" max="2298" width="13.28515625" style="66" customWidth="1"/>
    <col min="2299" max="2537" width="9.140625" style="66"/>
    <col min="2538" max="2538" width="8.140625" style="66" customWidth="1"/>
    <col min="2539" max="2539" width="16.7109375" style="66" customWidth="1"/>
    <col min="2540" max="2540" width="9.140625" style="66"/>
    <col min="2541" max="2541" width="25" style="66" customWidth="1"/>
    <col min="2542" max="2545" width="12.28515625" style="66" customWidth="1"/>
    <col min="2546" max="2554" width="13.28515625" style="66" customWidth="1"/>
    <col min="2555" max="2793" width="9.140625" style="66"/>
    <col min="2794" max="2794" width="8.140625" style="66" customWidth="1"/>
    <col min="2795" max="2795" width="16.7109375" style="66" customWidth="1"/>
    <col min="2796" max="2796" width="9.140625" style="66"/>
    <col min="2797" max="2797" width="25" style="66" customWidth="1"/>
    <col min="2798" max="2801" width="12.28515625" style="66" customWidth="1"/>
    <col min="2802" max="2810" width="13.28515625" style="66" customWidth="1"/>
    <col min="2811" max="3049" width="9.140625" style="66"/>
    <col min="3050" max="3050" width="8.140625" style="66" customWidth="1"/>
    <col min="3051" max="3051" width="16.7109375" style="66" customWidth="1"/>
    <col min="3052" max="3052" width="9.140625" style="66"/>
    <col min="3053" max="3053" width="25" style="66" customWidth="1"/>
    <col min="3054" max="3057" width="12.28515625" style="66" customWidth="1"/>
    <col min="3058" max="3066" width="13.28515625" style="66" customWidth="1"/>
    <col min="3067" max="3305" width="9.140625" style="66"/>
    <col min="3306" max="3306" width="8.140625" style="66" customWidth="1"/>
    <col min="3307" max="3307" width="16.7109375" style="66" customWidth="1"/>
    <col min="3308" max="3308" width="9.140625" style="66"/>
    <col min="3309" max="3309" width="25" style="66" customWidth="1"/>
    <col min="3310" max="3313" width="12.28515625" style="66" customWidth="1"/>
    <col min="3314" max="3322" width="13.28515625" style="66" customWidth="1"/>
    <col min="3323" max="3561" width="9.140625" style="66"/>
    <col min="3562" max="3562" width="8.140625" style="66" customWidth="1"/>
    <col min="3563" max="3563" width="16.7109375" style="66" customWidth="1"/>
    <col min="3564" max="3564" width="9.140625" style="66"/>
    <col min="3565" max="3565" width="25" style="66" customWidth="1"/>
    <col min="3566" max="3569" width="12.28515625" style="66" customWidth="1"/>
    <col min="3570" max="3578" width="13.28515625" style="66" customWidth="1"/>
    <col min="3579" max="3817" width="9.140625" style="66"/>
    <col min="3818" max="3818" width="8.140625" style="66" customWidth="1"/>
    <col min="3819" max="3819" width="16.7109375" style="66" customWidth="1"/>
    <col min="3820" max="3820" width="9.140625" style="66"/>
    <col min="3821" max="3821" width="25" style="66" customWidth="1"/>
    <col min="3822" max="3825" width="12.28515625" style="66" customWidth="1"/>
    <col min="3826" max="3834" width="13.28515625" style="66" customWidth="1"/>
    <col min="3835" max="4073" width="9.140625" style="66"/>
    <col min="4074" max="4074" width="8.140625" style="66" customWidth="1"/>
    <col min="4075" max="4075" width="16.7109375" style="66" customWidth="1"/>
    <col min="4076" max="4076" width="9.140625" style="66"/>
    <col min="4077" max="4077" width="25" style="66" customWidth="1"/>
    <col min="4078" max="4081" width="12.28515625" style="66" customWidth="1"/>
    <col min="4082" max="4090" width="13.28515625" style="66" customWidth="1"/>
    <col min="4091" max="4329" width="9.140625" style="66"/>
    <col min="4330" max="4330" width="8.140625" style="66" customWidth="1"/>
    <col min="4331" max="4331" width="16.7109375" style="66" customWidth="1"/>
    <col min="4332" max="4332" width="9.140625" style="66"/>
    <col min="4333" max="4333" width="25" style="66" customWidth="1"/>
    <col min="4334" max="4337" width="12.28515625" style="66" customWidth="1"/>
    <col min="4338" max="4346" width="13.28515625" style="66" customWidth="1"/>
    <col min="4347" max="4585" width="9.140625" style="66"/>
    <col min="4586" max="4586" width="8.140625" style="66" customWidth="1"/>
    <col min="4587" max="4587" width="16.7109375" style="66" customWidth="1"/>
    <col min="4588" max="4588" width="9.140625" style="66"/>
    <col min="4589" max="4589" width="25" style="66" customWidth="1"/>
    <col min="4590" max="4593" width="12.28515625" style="66" customWidth="1"/>
    <col min="4594" max="4602" width="13.28515625" style="66" customWidth="1"/>
    <col min="4603" max="4841" width="9.140625" style="66"/>
    <col min="4842" max="4842" width="8.140625" style="66" customWidth="1"/>
    <col min="4843" max="4843" width="16.7109375" style="66" customWidth="1"/>
    <col min="4844" max="4844" width="9.140625" style="66"/>
    <col min="4845" max="4845" width="25" style="66" customWidth="1"/>
    <col min="4846" max="4849" width="12.28515625" style="66" customWidth="1"/>
    <col min="4850" max="4858" width="13.28515625" style="66" customWidth="1"/>
    <col min="4859" max="5097" width="9.140625" style="66"/>
    <col min="5098" max="5098" width="8.140625" style="66" customWidth="1"/>
    <col min="5099" max="5099" width="16.7109375" style="66" customWidth="1"/>
    <col min="5100" max="5100" width="9.140625" style="66"/>
    <col min="5101" max="5101" width="25" style="66" customWidth="1"/>
    <col min="5102" max="5105" width="12.28515625" style="66" customWidth="1"/>
    <col min="5106" max="5114" width="13.28515625" style="66" customWidth="1"/>
    <col min="5115" max="5353" width="9.140625" style="66"/>
    <col min="5354" max="5354" width="8.140625" style="66" customWidth="1"/>
    <col min="5355" max="5355" width="16.7109375" style="66" customWidth="1"/>
    <col min="5356" max="5356" width="9.140625" style="66"/>
    <col min="5357" max="5357" width="25" style="66" customWidth="1"/>
    <col min="5358" max="5361" width="12.28515625" style="66" customWidth="1"/>
    <col min="5362" max="5370" width="13.28515625" style="66" customWidth="1"/>
    <col min="5371" max="5609" width="9.140625" style="66"/>
    <col min="5610" max="5610" width="8.140625" style="66" customWidth="1"/>
    <col min="5611" max="5611" width="16.7109375" style="66" customWidth="1"/>
    <col min="5612" max="5612" width="9.140625" style="66"/>
    <col min="5613" max="5613" width="25" style="66" customWidth="1"/>
    <col min="5614" max="5617" width="12.28515625" style="66" customWidth="1"/>
    <col min="5618" max="5626" width="13.28515625" style="66" customWidth="1"/>
    <col min="5627" max="5865" width="9.140625" style="66"/>
    <col min="5866" max="5866" width="8.140625" style="66" customWidth="1"/>
    <col min="5867" max="5867" width="16.7109375" style="66" customWidth="1"/>
    <col min="5868" max="5868" width="9.140625" style="66"/>
    <col min="5869" max="5869" width="25" style="66" customWidth="1"/>
    <col min="5870" max="5873" width="12.28515625" style="66" customWidth="1"/>
    <col min="5874" max="5882" width="13.28515625" style="66" customWidth="1"/>
    <col min="5883" max="6121" width="9.140625" style="66"/>
    <col min="6122" max="6122" width="8.140625" style="66" customWidth="1"/>
    <col min="6123" max="6123" width="16.7109375" style="66" customWidth="1"/>
    <col min="6124" max="6124" width="9.140625" style="66"/>
    <col min="6125" max="6125" width="25" style="66" customWidth="1"/>
    <col min="6126" max="6129" width="12.28515625" style="66" customWidth="1"/>
    <col min="6130" max="6138" width="13.28515625" style="66" customWidth="1"/>
    <col min="6139" max="6377" width="9.140625" style="66"/>
    <col min="6378" max="6378" width="8.140625" style="66" customWidth="1"/>
    <col min="6379" max="6379" width="16.7109375" style="66" customWidth="1"/>
    <col min="6380" max="6380" width="9.140625" style="66"/>
    <col min="6381" max="6381" width="25" style="66" customWidth="1"/>
    <col min="6382" max="6385" width="12.28515625" style="66" customWidth="1"/>
    <col min="6386" max="6394" width="13.28515625" style="66" customWidth="1"/>
    <col min="6395" max="6633" width="9.140625" style="66"/>
    <col min="6634" max="6634" width="8.140625" style="66" customWidth="1"/>
    <col min="6635" max="6635" width="16.7109375" style="66" customWidth="1"/>
    <col min="6636" max="6636" width="9.140625" style="66"/>
    <col min="6637" max="6637" width="25" style="66" customWidth="1"/>
    <col min="6638" max="6641" width="12.28515625" style="66" customWidth="1"/>
    <col min="6642" max="6650" width="13.28515625" style="66" customWidth="1"/>
    <col min="6651" max="6889" width="9.140625" style="66"/>
    <col min="6890" max="6890" width="8.140625" style="66" customWidth="1"/>
    <col min="6891" max="6891" width="16.7109375" style="66" customWidth="1"/>
    <col min="6892" max="6892" width="9.140625" style="66"/>
    <col min="6893" max="6893" width="25" style="66" customWidth="1"/>
    <col min="6894" max="6897" width="12.28515625" style="66" customWidth="1"/>
    <col min="6898" max="6906" width="13.28515625" style="66" customWidth="1"/>
    <col min="6907" max="7145" width="9.140625" style="66"/>
    <col min="7146" max="7146" width="8.140625" style="66" customWidth="1"/>
    <col min="7147" max="7147" width="16.7109375" style="66" customWidth="1"/>
    <col min="7148" max="7148" width="9.140625" style="66"/>
    <col min="7149" max="7149" width="25" style="66" customWidth="1"/>
    <col min="7150" max="7153" width="12.28515625" style="66" customWidth="1"/>
    <col min="7154" max="7162" width="13.28515625" style="66" customWidth="1"/>
    <col min="7163" max="7401" width="9.140625" style="66"/>
    <col min="7402" max="7402" width="8.140625" style="66" customWidth="1"/>
    <col min="7403" max="7403" width="16.7109375" style="66" customWidth="1"/>
    <col min="7404" max="7404" width="9.140625" style="66"/>
    <col min="7405" max="7405" width="25" style="66" customWidth="1"/>
    <col min="7406" max="7409" width="12.28515625" style="66" customWidth="1"/>
    <col min="7410" max="7418" width="13.28515625" style="66" customWidth="1"/>
    <col min="7419" max="7657" width="9.140625" style="66"/>
    <col min="7658" max="7658" width="8.140625" style="66" customWidth="1"/>
    <col min="7659" max="7659" width="16.7109375" style="66" customWidth="1"/>
    <col min="7660" max="7660" width="9.140625" style="66"/>
    <col min="7661" max="7661" width="25" style="66" customWidth="1"/>
    <col min="7662" max="7665" width="12.28515625" style="66" customWidth="1"/>
    <col min="7666" max="7674" width="13.28515625" style="66" customWidth="1"/>
    <col min="7675" max="7913" width="9.140625" style="66"/>
    <col min="7914" max="7914" width="8.140625" style="66" customWidth="1"/>
    <col min="7915" max="7915" width="16.7109375" style="66" customWidth="1"/>
    <col min="7916" max="7916" width="9.140625" style="66"/>
    <col min="7917" max="7917" width="25" style="66" customWidth="1"/>
    <col min="7918" max="7921" width="12.28515625" style="66" customWidth="1"/>
    <col min="7922" max="7930" width="13.28515625" style="66" customWidth="1"/>
    <col min="7931" max="8169" width="9.140625" style="66"/>
    <col min="8170" max="8170" width="8.140625" style="66" customWidth="1"/>
    <col min="8171" max="8171" width="16.7109375" style="66" customWidth="1"/>
    <col min="8172" max="8172" width="9.140625" style="66"/>
    <col min="8173" max="8173" width="25" style="66" customWidth="1"/>
    <col min="8174" max="8177" width="12.28515625" style="66" customWidth="1"/>
    <col min="8178" max="8186" width="13.28515625" style="66" customWidth="1"/>
    <col min="8187" max="8425" width="9.140625" style="66"/>
    <col min="8426" max="8426" width="8.140625" style="66" customWidth="1"/>
    <col min="8427" max="8427" width="16.7109375" style="66" customWidth="1"/>
    <col min="8428" max="8428" width="9.140625" style="66"/>
    <col min="8429" max="8429" width="25" style="66" customWidth="1"/>
    <col min="8430" max="8433" width="12.28515625" style="66" customWidth="1"/>
    <col min="8434" max="8442" width="13.28515625" style="66" customWidth="1"/>
    <col min="8443" max="8681" width="9.140625" style="66"/>
    <col min="8682" max="8682" width="8.140625" style="66" customWidth="1"/>
    <col min="8683" max="8683" width="16.7109375" style="66" customWidth="1"/>
    <col min="8684" max="8684" width="9.140625" style="66"/>
    <col min="8685" max="8685" width="25" style="66" customWidth="1"/>
    <col min="8686" max="8689" width="12.28515625" style="66" customWidth="1"/>
    <col min="8690" max="8698" width="13.28515625" style="66" customWidth="1"/>
    <col min="8699" max="8937" width="9.140625" style="66"/>
    <col min="8938" max="8938" width="8.140625" style="66" customWidth="1"/>
    <col min="8939" max="8939" width="16.7109375" style="66" customWidth="1"/>
    <col min="8940" max="8940" width="9.140625" style="66"/>
    <col min="8941" max="8941" width="25" style="66" customWidth="1"/>
    <col min="8942" max="8945" width="12.28515625" style="66" customWidth="1"/>
    <col min="8946" max="8954" width="13.28515625" style="66" customWidth="1"/>
    <col min="8955" max="9193" width="9.140625" style="66"/>
    <col min="9194" max="9194" width="8.140625" style="66" customWidth="1"/>
    <col min="9195" max="9195" width="16.7109375" style="66" customWidth="1"/>
    <col min="9196" max="9196" width="9.140625" style="66"/>
    <col min="9197" max="9197" width="25" style="66" customWidth="1"/>
    <col min="9198" max="9201" width="12.28515625" style="66" customWidth="1"/>
    <col min="9202" max="9210" width="13.28515625" style="66" customWidth="1"/>
    <col min="9211" max="9449" width="9.140625" style="66"/>
    <col min="9450" max="9450" width="8.140625" style="66" customWidth="1"/>
    <col min="9451" max="9451" width="16.7109375" style="66" customWidth="1"/>
    <col min="9452" max="9452" width="9.140625" style="66"/>
    <col min="9453" max="9453" width="25" style="66" customWidth="1"/>
    <col min="9454" max="9457" width="12.28515625" style="66" customWidth="1"/>
    <col min="9458" max="9466" width="13.28515625" style="66" customWidth="1"/>
    <col min="9467" max="9705" width="9.140625" style="66"/>
    <col min="9706" max="9706" width="8.140625" style="66" customWidth="1"/>
    <col min="9707" max="9707" width="16.7109375" style="66" customWidth="1"/>
    <col min="9708" max="9708" width="9.140625" style="66"/>
    <col min="9709" max="9709" width="25" style="66" customWidth="1"/>
    <col min="9710" max="9713" width="12.28515625" style="66" customWidth="1"/>
    <col min="9714" max="9722" width="13.28515625" style="66" customWidth="1"/>
    <col min="9723" max="9961" width="9.140625" style="66"/>
    <col min="9962" max="9962" width="8.140625" style="66" customWidth="1"/>
    <col min="9963" max="9963" width="16.7109375" style="66" customWidth="1"/>
    <col min="9964" max="9964" width="9.140625" style="66"/>
    <col min="9965" max="9965" width="25" style="66" customWidth="1"/>
    <col min="9966" max="9969" width="12.28515625" style="66" customWidth="1"/>
    <col min="9970" max="9978" width="13.28515625" style="66" customWidth="1"/>
    <col min="9979" max="10217" width="9.140625" style="66"/>
    <col min="10218" max="10218" width="8.140625" style="66" customWidth="1"/>
    <col min="10219" max="10219" width="16.7109375" style="66" customWidth="1"/>
    <col min="10220" max="10220" width="9.140625" style="66"/>
    <col min="10221" max="10221" width="25" style="66" customWidth="1"/>
    <col min="10222" max="10225" width="12.28515625" style="66" customWidth="1"/>
    <col min="10226" max="10234" width="13.28515625" style="66" customWidth="1"/>
    <col min="10235" max="10473" width="9.140625" style="66"/>
    <col min="10474" max="10474" width="8.140625" style="66" customWidth="1"/>
    <col min="10475" max="10475" width="16.7109375" style="66" customWidth="1"/>
    <col min="10476" max="10476" width="9.140625" style="66"/>
    <col min="10477" max="10477" width="25" style="66" customWidth="1"/>
    <col min="10478" max="10481" width="12.28515625" style="66" customWidth="1"/>
    <col min="10482" max="10490" width="13.28515625" style="66" customWidth="1"/>
    <col min="10491" max="10729" width="9.140625" style="66"/>
    <col min="10730" max="10730" width="8.140625" style="66" customWidth="1"/>
    <col min="10731" max="10731" width="16.7109375" style="66" customWidth="1"/>
    <col min="10732" max="10732" width="9.140625" style="66"/>
    <col min="10733" max="10733" width="25" style="66" customWidth="1"/>
    <col min="10734" max="10737" width="12.28515625" style="66" customWidth="1"/>
    <col min="10738" max="10746" width="13.28515625" style="66" customWidth="1"/>
    <col min="10747" max="10985" width="9.140625" style="66"/>
    <col min="10986" max="10986" width="8.140625" style="66" customWidth="1"/>
    <col min="10987" max="10987" width="16.7109375" style="66" customWidth="1"/>
    <col min="10988" max="10988" width="9.140625" style="66"/>
    <col min="10989" max="10989" width="25" style="66" customWidth="1"/>
    <col min="10990" max="10993" width="12.28515625" style="66" customWidth="1"/>
    <col min="10994" max="11002" width="13.28515625" style="66" customWidth="1"/>
    <col min="11003" max="11241" width="9.140625" style="66"/>
    <col min="11242" max="11242" width="8.140625" style="66" customWidth="1"/>
    <col min="11243" max="11243" width="16.7109375" style="66" customWidth="1"/>
    <col min="11244" max="11244" width="9.140625" style="66"/>
    <col min="11245" max="11245" width="25" style="66" customWidth="1"/>
    <col min="11246" max="11249" width="12.28515625" style="66" customWidth="1"/>
    <col min="11250" max="11258" width="13.28515625" style="66" customWidth="1"/>
    <col min="11259" max="11497" width="9.140625" style="66"/>
    <col min="11498" max="11498" width="8.140625" style="66" customWidth="1"/>
    <col min="11499" max="11499" width="16.7109375" style="66" customWidth="1"/>
    <col min="11500" max="11500" width="9.140625" style="66"/>
    <col min="11501" max="11501" width="25" style="66" customWidth="1"/>
    <col min="11502" max="11505" width="12.28515625" style="66" customWidth="1"/>
    <col min="11506" max="11514" width="13.28515625" style="66" customWidth="1"/>
    <col min="11515" max="11753" width="9.140625" style="66"/>
    <col min="11754" max="11754" width="8.140625" style="66" customWidth="1"/>
    <col min="11755" max="11755" width="16.7109375" style="66" customWidth="1"/>
    <col min="11756" max="11756" width="9.140625" style="66"/>
    <col min="11757" max="11757" width="25" style="66" customWidth="1"/>
    <col min="11758" max="11761" width="12.28515625" style="66" customWidth="1"/>
    <col min="11762" max="11770" width="13.28515625" style="66" customWidth="1"/>
    <col min="11771" max="12009" width="9.140625" style="66"/>
    <col min="12010" max="12010" width="8.140625" style="66" customWidth="1"/>
    <col min="12011" max="12011" width="16.7109375" style="66" customWidth="1"/>
    <col min="12012" max="12012" width="9.140625" style="66"/>
    <col min="12013" max="12013" width="25" style="66" customWidth="1"/>
    <col min="12014" max="12017" width="12.28515625" style="66" customWidth="1"/>
    <col min="12018" max="12026" width="13.28515625" style="66" customWidth="1"/>
    <col min="12027" max="12265" width="9.140625" style="66"/>
    <col min="12266" max="12266" width="8.140625" style="66" customWidth="1"/>
    <col min="12267" max="12267" width="16.7109375" style="66" customWidth="1"/>
    <col min="12268" max="12268" width="9.140625" style="66"/>
    <col min="12269" max="12269" width="25" style="66" customWidth="1"/>
    <col min="12270" max="12273" width="12.28515625" style="66" customWidth="1"/>
    <col min="12274" max="12282" width="13.28515625" style="66" customWidth="1"/>
    <col min="12283" max="12521" width="9.140625" style="66"/>
    <col min="12522" max="12522" width="8.140625" style="66" customWidth="1"/>
    <col min="12523" max="12523" width="16.7109375" style="66" customWidth="1"/>
    <col min="12524" max="12524" width="9.140625" style="66"/>
    <col min="12525" max="12525" width="25" style="66" customWidth="1"/>
    <col min="12526" max="12529" width="12.28515625" style="66" customWidth="1"/>
    <col min="12530" max="12538" width="13.28515625" style="66" customWidth="1"/>
    <col min="12539" max="12777" width="9.140625" style="66"/>
    <col min="12778" max="12778" width="8.140625" style="66" customWidth="1"/>
    <col min="12779" max="12779" width="16.7109375" style="66" customWidth="1"/>
    <col min="12780" max="12780" width="9.140625" style="66"/>
    <col min="12781" max="12781" width="25" style="66" customWidth="1"/>
    <col min="12782" max="12785" width="12.28515625" style="66" customWidth="1"/>
    <col min="12786" max="12794" width="13.28515625" style="66" customWidth="1"/>
    <col min="12795" max="13033" width="9.140625" style="66"/>
    <col min="13034" max="13034" width="8.140625" style="66" customWidth="1"/>
    <col min="13035" max="13035" width="16.7109375" style="66" customWidth="1"/>
    <col min="13036" max="13036" width="9.140625" style="66"/>
    <col min="13037" max="13037" width="25" style="66" customWidth="1"/>
    <col min="13038" max="13041" width="12.28515625" style="66" customWidth="1"/>
    <col min="13042" max="13050" width="13.28515625" style="66" customWidth="1"/>
    <col min="13051" max="13289" width="9.140625" style="66"/>
    <col min="13290" max="13290" width="8.140625" style="66" customWidth="1"/>
    <col min="13291" max="13291" width="16.7109375" style="66" customWidth="1"/>
    <col min="13292" max="13292" width="9.140625" style="66"/>
    <col min="13293" max="13293" width="25" style="66" customWidth="1"/>
    <col min="13294" max="13297" width="12.28515625" style="66" customWidth="1"/>
    <col min="13298" max="13306" width="13.28515625" style="66" customWidth="1"/>
    <col min="13307" max="13545" width="9.140625" style="66"/>
    <col min="13546" max="13546" width="8.140625" style="66" customWidth="1"/>
    <col min="13547" max="13547" width="16.7109375" style="66" customWidth="1"/>
    <col min="13548" max="13548" width="9.140625" style="66"/>
    <col min="13549" max="13549" width="25" style="66" customWidth="1"/>
    <col min="13550" max="13553" width="12.28515625" style="66" customWidth="1"/>
    <col min="13554" max="13562" width="13.28515625" style="66" customWidth="1"/>
    <col min="13563" max="13801" width="9.140625" style="66"/>
    <col min="13802" max="13802" width="8.140625" style="66" customWidth="1"/>
    <col min="13803" max="13803" width="16.7109375" style="66" customWidth="1"/>
    <col min="13804" max="13804" width="9.140625" style="66"/>
    <col min="13805" max="13805" width="25" style="66" customWidth="1"/>
    <col min="13806" max="13809" width="12.28515625" style="66" customWidth="1"/>
    <col min="13810" max="13818" width="13.28515625" style="66" customWidth="1"/>
    <col min="13819" max="14057" width="9.140625" style="66"/>
    <col min="14058" max="14058" width="8.140625" style="66" customWidth="1"/>
    <col min="14059" max="14059" width="16.7109375" style="66" customWidth="1"/>
    <col min="14060" max="14060" width="9.140625" style="66"/>
    <col min="14061" max="14061" width="25" style="66" customWidth="1"/>
    <col min="14062" max="14065" width="12.28515625" style="66" customWidth="1"/>
    <col min="14066" max="14074" width="13.28515625" style="66" customWidth="1"/>
    <col min="14075" max="14313" width="9.140625" style="66"/>
    <col min="14314" max="14314" width="8.140625" style="66" customWidth="1"/>
    <col min="14315" max="14315" width="16.7109375" style="66" customWidth="1"/>
    <col min="14316" max="14316" width="9.140625" style="66"/>
    <col min="14317" max="14317" width="25" style="66" customWidth="1"/>
    <col min="14318" max="14321" width="12.28515625" style="66" customWidth="1"/>
    <col min="14322" max="14330" width="13.28515625" style="66" customWidth="1"/>
    <col min="14331" max="14569" width="9.140625" style="66"/>
    <col min="14570" max="14570" width="8.140625" style="66" customWidth="1"/>
    <col min="14571" max="14571" width="16.7109375" style="66" customWidth="1"/>
    <col min="14572" max="14572" width="9.140625" style="66"/>
    <col min="14573" max="14573" width="25" style="66" customWidth="1"/>
    <col min="14574" max="14577" width="12.28515625" style="66" customWidth="1"/>
    <col min="14578" max="14586" width="13.28515625" style="66" customWidth="1"/>
    <col min="14587" max="14825" width="9.140625" style="66"/>
    <col min="14826" max="14826" width="8.140625" style="66" customWidth="1"/>
    <col min="14827" max="14827" width="16.7109375" style="66" customWidth="1"/>
    <col min="14828" max="14828" width="9.140625" style="66"/>
    <col min="14829" max="14829" width="25" style="66" customWidth="1"/>
    <col min="14830" max="14833" width="12.28515625" style="66" customWidth="1"/>
    <col min="14834" max="14842" width="13.28515625" style="66" customWidth="1"/>
    <col min="14843" max="15081" width="9.140625" style="66"/>
    <col min="15082" max="15082" width="8.140625" style="66" customWidth="1"/>
    <col min="15083" max="15083" width="16.7109375" style="66" customWidth="1"/>
    <col min="15084" max="15084" width="9.140625" style="66"/>
    <col min="15085" max="15085" width="25" style="66" customWidth="1"/>
    <col min="15086" max="15089" width="12.28515625" style="66" customWidth="1"/>
    <col min="15090" max="15098" width="13.28515625" style="66" customWidth="1"/>
    <col min="15099" max="15337" width="9.140625" style="66"/>
    <col min="15338" max="15338" width="8.140625" style="66" customWidth="1"/>
    <col min="15339" max="15339" width="16.7109375" style="66" customWidth="1"/>
    <col min="15340" max="15340" width="9.140625" style="66"/>
    <col min="15341" max="15341" width="25" style="66" customWidth="1"/>
    <col min="15342" max="15345" width="12.28515625" style="66" customWidth="1"/>
    <col min="15346" max="15354" width="13.28515625" style="66" customWidth="1"/>
    <col min="15355" max="15593" width="9.140625" style="66"/>
    <col min="15594" max="15594" width="8.140625" style="66" customWidth="1"/>
    <col min="15595" max="15595" width="16.7109375" style="66" customWidth="1"/>
    <col min="15596" max="15596" width="9.140625" style="66"/>
    <col min="15597" max="15597" width="25" style="66" customWidth="1"/>
    <col min="15598" max="15601" width="12.28515625" style="66" customWidth="1"/>
    <col min="15602" max="15610" width="13.28515625" style="66" customWidth="1"/>
    <col min="15611" max="15849" width="9.140625" style="66"/>
    <col min="15850" max="15850" width="8.140625" style="66" customWidth="1"/>
    <col min="15851" max="15851" width="16.7109375" style="66" customWidth="1"/>
    <col min="15852" max="15852" width="9.140625" style="66"/>
    <col min="15853" max="15853" width="25" style="66" customWidth="1"/>
    <col min="15854" max="15857" width="12.28515625" style="66" customWidth="1"/>
    <col min="15858" max="15866" width="13.28515625" style="66" customWidth="1"/>
    <col min="15867" max="16105" width="9.140625" style="66"/>
    <col min="16106" max="16106" width="8.140625" style="66" customWidth="1"/>
    <col min="16107" max="16107" width="16.7109375" style="66" customWidth="1"/>
    <col min="16108" max="16108" width="9.140625" style="66"/>
    <col min="16109" max="16109" width="25" style="66" customWidth="1"/>
    <col min="16110" max="16113" width="12.28515625" style="66" customWidth="1"/>
    <col min="16114" max="16122" width="13.28515625" style="66" customWidth="1"/>
    <col min="16123" max="16384" width="9.140625" style="66"/>
  </cols>
  <sheetData>
    <row r="1" spans="1:20" s="1" customFormat="1" ht="20.100000000000001" customHeight="1">
      <c r="A1" s="89"/>
      <c r="B1" s="99" t="s">
        <v>137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</row>
    <row r="2" spans="1:20" s="1" customFormat="1" ht="20.100000000000001" customHeight="1">
      <c r="A2" s="100" t="s">
        <v>259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0" s="1" customFormat="1" ht="20.100000000000001" customHeight="1">
      <c r="A3" s="100" t="s">
        <v>260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</row>
    <row r="4" spans="1:20" s="1" customFormat="1" ht="19.5" customHeigh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</row>
    <row r="5" spans="1:20" s="1" customFormat="1" ht="43.5" customHeight="1">
      <c r="A5" s="90"/>
      <c r="B5" s="101" t="s">
        <v>244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</row>
    <row r="6" spans="1:20" s="1" customFormat="1" ht="20.100000000000001" customHeight="1">
      <c r="A6" s="90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</row>
    <row r="7" spans="1:20" s="1" customFormat="1" ht="20.100000000000001" customHeight="1">
      <c r="A7" s="90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</row>
    <row r="8" spans="1:20" s="5" customFormat="1" ht="20.100000000000001" customHeight="1">
      <c r="A8" s="102" t="s">
        <v>0</v>
      </c>
      <c r="B8" s="96" t="s">
        <v>1</v>
      </c>
      <c r="C8" s="3"/>
      <c r="D8" s="2"/>
      <c r="E8" s="104" t="s">
        <v>69</v>
      </c>
      <c r="F8" s="4"/>
      <c r="G8" s="102" t="s">
        <v>2</v>
      </c>
      <c r="H8" s="96" t="s">
        <v>3</v>
      </c>
      <c r="I8" s="96" t="s">
        <v>4</v>
      </c>
      <c r="J8" s="96" t="s">
        <v>5</v>
      </c>
      <c r="K8" s="96" t="s">
        <v>6</v>
      </c>
      <c r="L8" s="96" t="s">
        <v>104</v>
      </c>
      <c r="M8" s="96" t="s">
        <v>105</v>
      </c>
      <c r="N8" s="96" t="s">
        <v>106</v>
      </c>
      <c r="O8" s="96" t="s">
        <v>135</v>
      </c>
      <c r="P8" s="96" t="s">
        <v>171</v>
      </c>
      <c r="Q8" s="96" t="s">
        <v>189</v>
      </c>
      <c r="R8" s="96" t="s">
        <v>243</v>
      </c>
      <c r="S8" s="96" t="s">
        <v>7</v>
      </c>
      <c r="T8" s="96" t="s">
        <v>8</v>
      </c>
    </row>
    <row r="9" spans="1:20" s="7" customFormat="1" ht="43.5" customHeight="1">
      <c r="A9" s="103"/>
      <c r="B9" s="97"/>
      <c r="C9" s="3" t="s">
        <v>89</v>
      </c>
      <c r="D9" s="6" t="s">
        <v>152</v>
      </c>
      <c r="E9" s="105"/>
      <c r="F9" s="6" t="s">
        <v>151</v>
      </c>
      <c r="G9" s="103"/>
      <c r="H9" s="97"/>
      <c r="I9" s="97"/>
      <c r="J9" s="97"/>
      <c r="K9" s="97"/>
      <c r="L9" s="97">
        <v>2024</v>
      </c>
      <c r="M9" s="97">
        <v>2025</v>
      </c>
      <c r="N9" s="97">
        <v>2026</v>
      </c>
      <c r="O9" s="97">
        <v>2027</v>
      </c>
      <c r="P9" s="97">
        <v>2028</v>
      </c>
      <c r="Q9" s="97">
        <v>2029</v>
      </c>
      <c r="R9" s="97">
        <v>2030</v>
      </c>
      <c r="S9" s="97">
        <v>2029</v>
      </c>
      <c r="T9" s="97">
        <v>2030</v>
      </c>
    </row>
    <row r="10" spans="1:20" s="7" customFormat="1" ht="20.100000000000001" customHeight="1">
      <c r="A10" s="8" t="s">
        <v>9</v>
      </c>
      <c r="B10" s="8" t="s">
        <v>10</v>
      </c>
      <c r="C10" s="8"/>
      <c r="D10" s="8"/>
      <c r="E10" s="8"/>
      <c r="F10" s="8" t="s">
        <v>103</v>
      </c>
      <c r="G10" s="8" t="s">
        <v>11</v>
      </c>
      <c r="H10" s="8" t="s">
        <v>12</v>
      </c>
      <c r="I10" s="8" t="s">
        <v>13</v>
      </c>
      <c r="J10" s="8" t="s">
        <v>14</v>
      </c>
      <c r="K10" s="8" t="s">
        <v>15</v>
      </c>
      <c r="L10" s="8" t="s">
        <v>17</v>
      </c>
      <c r="M10" s="8" t="s">
        <v>21</v>
      </c>
      <c r="N10" s="8" t="s">
        <v>24</v>
      </c>
      <c r="O10" s="8" t="s">
        <v>27</v>
      </c>
      <c r="P10" s="8" t="s">
        <v>30</v>
      </c>
      <c r="Q10" s="8" t="s">
        <v>31</v>
      </c>
      <c r="R10" s="8" t="s">
        <v>40</v>
      </c>
      <c r="S10" s="8" t="s">
        <v>45</v>
      </c>
      <c r="T10" s="8" t="s">
        <v>46</v>
      </c>
    </row>
    <row r="11" spans="1:20" s="7" customFormat="1" ht="20.100000000000001" customHeight="1">
      <c r="A11" s="8"/>
      <c r="B11" s="9"/>
      <c r="C11" s="9"/>
      <c r="D11" s="9"/>
      <c r="E11" s="10"/>
      <c r="F11" s="10" t="s">
        <v>231</v>
      </c>
      <c r="G11" s="10" t="s">
        <v>16</v>
      </c>
      <c r="H11" s="11"/>
      <c r="I11" s="11"/>
      <c r="J11" s="11"/>
      <c r="K11" s="12"/>
      <c r="L11" s="13"/>
      <c r="M11" s="13"/>
      <c r="N11" s="13"/>
      <c r="O11" s="13"/>
      <c r="P11" s="13"/>
      <c r="Q11" s="13"/>
      <c r="R11" s="13"/>
      <c r="S11" s="13"/>
      <c r="T11" s="13"/>
    </row>
    <row r="12" spans="1:20" s="7" customFormat="1" ht="78.75">
      <c r="A12" s="14" t="s">
        <v>17</v>
      </c>
      <c r="B12" s="15" t="s">
        <v>18</v>
      </c>
      <c r="C12" s="15" t="s">
        <v>54</v>
      </c>
      <c r="D12" s="15" t="s">
        <v>133</v>
      </c>
      <c r="E12" s="14" t="s">
        <v>70</v>
      </c>
      <c r="F12" s="14" t="s">
        <v>144</v>
      </c>
      <c r="G12" s="15" t="s">
        <v>38</v>
      </c>
      <c r="H12" s="14" t="s">
        <v>19</v>
      </c>
      <c r="I12" s="14" t="s">
        <v>20</v>
      </c>
      <c r="J12" s="16">
        <v>426862</v>
      </c>
      <c r="K12" s="16">
        <v>18071</v>
      </c>
      <c r="L12" s="17">
        <v>18430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8">
        <f>SUM(L12:S12)</f>
        <v>18430</v>
      </c>
    </row>
    <row r="13" spans="1:20" s="7" customFormat="1" ht="78.75">
      <c r="A13" s="14" t="s">
        <v>21</v>
      </c>
      <c r="B13" s="15" t="s">
        <v>18</v>
      </c>
      <c r="C13" s="15" t="s">
        <v>55</v>
      </c>
      <c r="D13" s="15" t="s">
        <v>133</v>
      </c>
      <c r="E13" s="14" t="s">
        <v>71</v>
      </c>
      <c r="F13" s="14" t="s">
        <v>222</v>
      </c>
      <c r="G13" s="15" t="s">
        <v>39</v>
      </c>
      <c r="H13" s="14" t="s">
        <v>22</v>
      </c>
      <c r="I13" s="14" t="s">
        <v>23</v>
      </c>
      <c r="J13" s="16">
        <v>3841754</v>
      </c>
      <c r="K13" s="16">
        <v>213431</v>
      </c>
      <c r="L13" s="17">
        <v>218024</v>
      </c>
      <c r="M13" s="17">
        <v>307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9">
        <f t="shared" ref="T13:T35" si="0">SUM(L13:S13)</f>
        <v>218331</v>
      </c>
    </row>
    <row r="14" spans="1:20" s="7" customFormat="1" ht="110.25">
      <c r="A14" s="14" t="s">
        <v>24</v>
      </c>
      <c r="B14" s="15" t="s">
        <v>18</v>
      </c>
      <c r="C14" s="15" t="s">
        <v>56</v>
      </c>
      <c r="D14" s="15" t="s">
        <v>133</v>
      </c>
      <c r="E14" s="14" t="s">
        <v>72</v>
      </c>
      <c r="F14" s="14" t="s">
        <v>222</v>
      </c>
      <c r="G14" s="15" t="s">
        <v>261</v>
      </c>
      <c r="H14" s="14" t="s">
        <v>25</v>
      </c>
      <c r="I14" s="14" t="s">
        <v>26</v>
      </c>
      <c r="J14" s="16">
        <v>1660999</v>
      </c>
      <c r="K14" s="16">
        <v>194092</v>
      </c>
      <c r="L14" s="17">
        <v>90883</v>
      </c>
      <c r="M14" s="17">
        <v>88746</v>
      </c>
      <c r="N14" s="17">
        <f>21797+2</f>
        <v>21799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9">
        <f t="shared" si="0"/>
        <v>201428</v>
      </c>
    </row>
    <row r="15" spans="1:20" s="7" customFormat="1" ht="78.75">
      <c r="A15" s="14" t="s">
        <v>27</v>
      </c>
      <c r="B15" s="15" t="s">
        <v>18</v>
      </c>
      <c r="C15" s="15" t="s">
        <v>57</v>
      </c>
      <c r="D15" s="15" t="s">
        <v>133</v>
      </c>
      <c r="E15" s="14" t="s">
        <v>73</v>
      </c>
      <c r="F15" s="14" t="s">
        <v>222</v>
      </c>
      <c r="G15" s="15" t="s">
        <v>44</v>
      </c>
      <c r="H15" s="14" t="s">
        <v>28</v>
      </c>
      <c r="I15" s="14" t="s">
        <v>29</v>
      </c>
      <c r="J15" s="16">
        <v>1490000</v>
      </c>
      <c r="K15" s="16">
        <v>297980</v>
      </c>
      <c r="L15" s="17">
        <v>86727</v>
      </c>
      <c r="M15" s="17">
        <v>84832</v>
      </c>
      <c r="N15" s="17">
        <v>82770</v>
      </c>
      <c r="O15" s="17">
        <f>60720+3</f>
        <v>60723</v>
      </c>
      <c r="P15" s="17">
        <v>0</v>
      </c>
      <c r="Q15" s="17">
        <v>0</v>
      </c>
      <c r="R15" s="17">
        <v>0</v>
      </c>
      <c r="S15" s="17">
        <v>0</v>
      </c>
      <c r="T15" s="18">
        <f t="shared" si="0"/>
        <v>315052</v>
      </c>
    </row>
    <row r="16" spans="1:20" s="7" customFormat="1" ht="141.75">
      <c r="A16" s="14" t="s">
        <v>30</v>
      </c>
      <c r="B16" s="15" t="s">
        <v>18</v>
      </c>
      <c r="C16" s="15" t="s">
        <v>58</v>
      </c>
      <c r="D16" s="15" t="s">
        <v>133</v>
      </c>
      <c r="E16" s="14" t="s">
        <v>74</v>
      </c>
      <c r="F16" s="14" t="s">
        <v>223</v>
      </c>
      <c r="G16" s="15" t="s">
        <v>41</v>
      </c>
      <c r="H16" s="14" t="s">
        <v>43</v>
      </c>
      <c r="I16" s="14" t="s">
        <v>42</v>
      </c>
      <c r="J16" s="16">
        <v>1952092</v>
      </c>
      <c r="K16" s="16">
        <v>1319000</v>
      </c>
      <c r="L16" s="17">
        <v>138831</v>
      </c>
      <c r="M16" s="17">
        <v>136655</v>
      </c>
      <c r="N16" s="17">
        <v>133982</v>
      </c>
      <c r="O16" s="17">
        <v>131159</v>
      </c>
      <c r="P16" s="17">
        <v>128415</v>
      </c>
      <c r="Q16" s="17">
        <v>125675</v>
      </c>
      <c r="R16" s="17">
        <v>122985</v>
      </c>
      <c r="S16" s="17">
        <f>627118-674</f>
        <v>626444</v>
      </c>
      <c r="T16" s="18">
        <f t="shared" si="0"/>
        <v>1544146</v>
      </c>
    </row>
    <row r="17" spans="1:20" s="7" customFormat="1" ht="110.25">
      <c r="A17" s="14" t="s">
        <v>31</v>
      </c>
      <c r="B17" s="15" t="s">
        <v>18</v>
      </c>
      <c r="C17" s="15" t="s">
        <v>59</v>
      </c>
      <c r="D17" s="15" t="s">
        <v>134</v>
      </c>
      <c r="E17" s="14" t="s">
        <v>75</v>
      </c>
      <c r="F17" s="14" t="s">
        <v>223</v>
      </c>
      <c r="G17" s="15" t="s">
        <v>47</v>
      </c>
      <c r="H17" s="14" t="s">
        <v>53</v>
      </c>
      <c r="I17" s="14" t="s">
        <v>48</v>
      </c>
      <c r="J17" s="16">
        <v>552867</v>
      </c>
      <c r="K17" s="16">
        <v>383057</v>
      </c>
      <c r="L17" s="17">
        <v>39563</v>
      </c>
      <c r="M17" s="17">
        <v>38953</v>
      </c>
      <c r="N17" s="17">
        <v>38196</v>
      </c>
      <c r="O17" s="17">
        <v>37396</v>
      </c>
      <c r="P17" s="17">
        <v>36619</v>
      </c>
      <c r="Q17" s="17">
        <v>35843</v>
      </c>
      <c r="R17" s="17">
        <v>35082</v>
      </c>
      <c r="S17" s="17">
        <f>188600-216+13</f>
        <v>188397</v>
      </c>
      <c r="T17" s="18">
        <f t="shared" si="0"/>
        <v>450049</v>
      </c>
    </row>
    <row r="18" spans="1:20" s="7" customFormat="1" ht="126">
      <c r="A18" s="14" t="s">
        <v>40</v>
      </c>
      <c r="B18" s="15" t="s">
        <v>18</v>
      </c>
      <c r="C18" s="15" t="s">
        <v>60</v>
      </c>
      <c r="D18" s="15" t="s">
        <v>133</v>
      </c>
      <c r="E18" s="14" t="s">
        <v>76</v>
      </c>
      <c r="F18" s="14" t="s">
        <v>224</v>
      </c>
      <c r="G18" s="15" t="s">
        <v>49</v>
      </c>
      <c r="H18" s="14" t="s">
        <v>66</v>
      </c>
      <c r="I18" s="14" t="s">
        <v>48</v>
      </c>
      <c r="J18" s="77">
        <v>86082</v>
      </c>
      <c r="K18" s="16">
        <v>62856</v>
      </c>
      <c r="L18" s="17">
        <v>6267</v>
      </c>
      <c r="M18" s="17">
        <v>6151</v>
      </c>
      <c r="N18" s="17">
        <v>6033</v>
      </c>
      <c r="O18" s="17">
        <v>5909</v>
      </c>
      <c r="P18" s="17">
        <v>5783</v>
      </c>
      <c r="Q18" s="17">
        <v>5666</v>
      </c>
      <c r="R18" s="17">
        <v>5548</v>
      </c>
      <c r="S18" s="17">
        <f>33099-34</f>
        <v>33065</v>
      </c>
      <c r="T18" s="18">
        <f t="shared" si="0"/>
        <v>74422</v>
      </c>
    </row>
    <row r="19" spans="1:20" s="7" customFormat="1" ht="126">
      <c r="A19" s="14" t="s">
        <v>45</v>
      </c>
      <c r="B19" s="15" t="s">
        <v>18</v>
      </c>
      <c r="C19" s="15" t="s">
        <v>61</v>
      </c>
      <c r="D19" s="15" t="s">
        <v>133</v>
      </c>
      <c r="E19" s="14" t="s">
        <v>77</v>
      </c>
      <c r="F19" s="14" t="s">
        <v>131</v>
      </c>
      <c r="G19" s="15" t="s">
        <v>51</v>
      </c>
      <c r="H19" s="14" t="s">
        <v>62</v>
      </c>
      <c r="I19" s="14" t="s">
        <v>52</v>
      </c>
      <c r="J19" s="16">
        <v>173249</v>
      </c>
      <c r="K19" s="16">
        <v>107446</v>
      </c>
      <c r="L19" s="17">
        <v>11918</v>
      </c>
      <c r="M19" s="17">
        <v>11757</v>
      </c>
      <c r="N19" s="17">
        <v>11522</v>
      </c>
      <c r="O19" s="17">
        <v>11276</v>
      </c>
      <c r="P19" s="17">
        <v>11035</v>
      </c>
      <c r="Q19" s="17">
        <v>10795</v>
      </c>
      <c r="R19" s="17">
        <v>10559</v>
      </c>
      <c r="S19" s="17">
        <f>45739-50</f>
        <v>45689</v>
      </c>
      <c r="T19" s="18">
        <f t="shared" si="0"/>
        <v>124551</v>
      </c>
    </row>
    <row r="20" spans="1:20" s="7" customFormat="1" ht="78.75">
      <c r="A20" s="14" t="s">
        <v>46</v>
      </c>
      <c r="B20" s="15" t="s">
        <v>18</v>
      </c>
      <c r="C20" s="15" t="s">
        <v>67</v>
      </c>
      <c r="D20" s="15" t="s">
        <v>133</v>
      </c>
      <c r="E20" s="14" t="s">
        <v>68</v>
      </c>
      <c r="F20" s="14" t="s">
        <v>225</v>
      </c>
      <c r="G20" s="15" t="s">
        <v>64</v>
      </c>
      <c r="H20" s="14" t="s">
        <v>65</v>
      </c>
      <c r="I20" s="14" t="s">
        <v>95</v>
      </c>
      <c r="J20" s="16">
        <v>367215</v>
      </c>
      <c r="K20" s="16">
        <v>274291</v>
      </c>
      <c r="L20" s="17">
        <v>26263</v>
      </c>
      <c r="M20" s="17">
        <v>26030</v>
      </c>
      <c r="N20" s="17">
        <v>25501</v>
      </c>
      <c r="O20" s="17">
        <v>24935</v>
      </c>
      <c r="P20" s="17">
        <v>24388</v>
      </c>
      <c r="Q20" s="17">
        <v>23842</v>
      </c>
      <c r="R20" s="17">
        <v>23310</v>
      </c>
      <c r="S20" s="17">
        <f>162025+111</f>
        <v>162136</v>
      </c>
      <c r="T20" s="18">
        <f t="shared" si="0"/>
        <v>336405</v>
      </c>
    </row>
    <row r="21" spans="1:20" s="7" customFormat="1" ht="110.25">
      <c r="A21" s="14" t="s">
        <v>50</v>
      </c>
      <c r="B21" s="15" t="s">
        <v>18</v>
      </c>
      <c r="C21" s="15" t="s">
        <v>88</v>
      </c>
      <c r="D21" s="15" t="s">
        <v>132</v>
      </c>
      <c r="E21" s="14" t="s">
        <v>82</v>
      </c>
      <c r="F21" s="14" t="s">
        <v>130</v>
      </c>
      <c r="G21" s="15" t="s">
        <v>79</v>
      </c>
      <c r="H21" s="14" t="s">
        <v>81</v>
      </c>
      <c r="I21" s="14" t="s">
        <v>80</v>
      </c>
      <c r="J21" s="16">
        <v>270186</v>
      </c>
      <c r="K21" s="16">
        <v>38598</v>
      </c>
      <c r="L21" s="17">
        <v>38663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8">
        <f t="shared" si="0"/>
        <v>38663</v>
      </c>
    </row>
    <row r="22" spans="1:20" s="7" customFormat="1" ht="110.25">
      <c r="A22" s="14" t="s">
        <v>63</v>
      </c>
      <c r="B22" s="15" t="s">
        <v>18</v>
      </c>
      <c r="C22" s="15" t="s">
        <v>87</v>
      </c>
      <c r="D22" s="15" t="s">
        <v>132</v>
      </c>
      <c r="E22" s="14" t="s">
        <v>86</v>
      </c>
      <c r="F22" s="14" t="s">
        <v>129</v>
      </c>
      <c r="G22" s="15" t="s">
        <v>83</v>
      </c>
      <c r="H22" s="14" t="s">
        <v>84</v>
      </c>
      <c r="I22" s="14" t="s">
        <v>85</v>
      </c>
      <c r="J22" s="16">
        <v>997447</v>
      </c>
      <c r="K22" s="16">
        <v>837900</v>
      </c>
      <c r="L22" s="17">
        <v>60242</v>
      </c>
      <c r="M22" s="17">
        <v>59790</v>
      </c>
      <c r="N22" s="17">
        <v>59354</v>
      </c>
      <c r="O22" s="17">
        <v>58885</v>
      </c>
      <c r="P22" s="17">
        <v>58434</v>
      </c>
      <c r="Q22" s="17">
        <v>57983</v>
      </c>
      <c r="R22" s="17">
        <v>57545</v>
      </c>
      <c r="S22" s="17">
        <v>484158</v>
      </c>
      <c r="T22" s="18">
        <f t="shared" si="0"/>
        <v>896391</v>
      </c>
    </row>
    <row r="23" spans="1:20" s="7" customFormat="1" ht="141.75">
      <c r="A23" s="14" t="s">
        <v>78</v>
      </c>
      <c r="B23" s="15" t="s">
        <v>18</v>
      </c>
      <c r="C23" s="15" t="s">
        <v>92</v>
      </c>
      <c r="D23" s="15" t="s">
        <v>136</v>
      </c>
      <c r="E23" s="14" t="s">
        <v>91</v>
      </c>
      <c r="F23" s="14" t="s">
        <v>128</v>
      </c>
      <c r="G23" s="15" t="s">
        <v>114</v>
      </c>
      <c r="H23" s="14" t="s">
        <v>90</v>
      </c>
      <c r="I23" s="14" t="s">
        <v>96</v>
      </c>
      <c r="J23" s="16">
        <v>546972</v>
      </c>
      <c r="K23" s="16">
        <v>376072</v>
      </c>
      <c r="L23" s="17">
        <v>32530</v>
      </c>
      <c r="M23" s="17">
        <v>32240</v>
      </c>
      <c r="N23" s="17">
        <v>31958</v>
      </c>
      <c r="O23" s="17">
        <v>31659</v>
      </c>
      <c r="P23" s="17">
        <v>31369</v>
      </c>
      <c r="Q23" s="17">
        <v>31080</v>
      </c>
      <c r="R23" s="17">
        <v>30796</v>
      </c>
      <c r="S23" s="17">
        <v>180510</v>
      </c>
      <c r="T23" s="18">
        <f t="shared" si="0"/>
        <v>402142</v>
      </c>
    </row>
    <row r="24" spans="1:20" s="7" customFormat="1" ht="110.25">
      <c r="A24" s="14" t="s">
        <v>71</v>
      </c>
      <c r="B24" s="15" t="s">
        <v>18</v>
      </c>
      <c r="C24" s="15" t="s">
        <v>123</v>
      </c>
      <c r="D24" s="15" t="s">
        <v>170</v>
      </c>
      <c r="E24" s="14" t="s">
        <v>93</v>
      </c>
      <c r="F24" s="14" t="s">
        <v>127</v>
      </c>
      <c r="G24" s="15" t="s">
        <v>113</v>
      </c>
      <c r="H24" s="14" t="s">
        <v>100</v>
      </c>
      <c r="I24" s="14" t="s">
        <v>94</v>
      </c>
      <c r="J24" s="16">
        <v>767437</v>
      </c>
      <c r="K24" s="16">
        <v>621987</v>
      </c>
      <c r="L24" s="17">
        <v>49245</v>
      </c>
      <c r="M24" s="17">
        <v>48786</v>
      </c>
      <c r="N24" s="17">
        <v>48343</v>
      </c>
      <c r="O24" s="17">
        <v>47869</v>
      </c>
      <c r="P24" s="17">
        <v>47411</v>
      </c>
      <c r="Q24" s="17">
        <v>46954</v>
      </c>
      <c r="R24" s="17">
        <v>46508</v>
      </c>
      <c r="S24" s="17">
        <v>337946</v>
      </c>
      <c r="T24" s="18">
        <f t="shared" si="0"/>
        <v>673062</v>
      </c>
    </row>
    <row r="25" spans="1:20" s="7" customFormat="1" ht="78.75">
      <c r="A25" s="14" t="s">
        <v>72</v>
      </c>
      <c r="B25" s="15" t="s">
        <v>18</v>
      </c>
      <c r="C25" s="15" t="s">
        <v>110</v>
      </c>
      <c r="D25" s="15" t="s">
        <v>132</v>
      </c>
      <c r="E25" s="14" t="s">
        <v>107</v>
      </c>
      <c r="F25" s="14" t="s">
        <v>126</v>
      </c>
      <c r="G25" s="15" t="s">
        <v>111</v>
      </c>
      <c r="H25" s="14" t="s">
        <v>101</v>
      </c>
      <c r="I25" s="14" t="s">
        <v>102</v>
      </c>
      <c r="J25" s="16">
        <v>173457</v>
      </c>
      <c r="K25" s="16">
        <v>132652</v>
      </c>
      <c r="L25" s="17">
        <v>23512</v>
      </c>
      <c r="M25" s="17">
        <v>23022</v>
      </c>
      <c r="N25" s="17">
        <v>22538</v>
      </c>
      <c r="O25" s="17">
        <v>22043</v>
      </c>
      <c r="P25" s="17">
        <v>21554</v>
      </c>
      <c r="Q25" s="17">
        <v>21065</v>
      </c>
      <c r="R25" s="17">
        <v>10356</v>
      </c>
      <c r="S25" s="17">
        <v>0</v>
      </c>
      <c r="T25" s="18">
        <f t="shared" si="0"/>
        <v>144090</v>
      </c>
    </row>
    <row r="26" spans="1:20" s="7" customFormat="1" ht="157.5">
      <c r="A26" s="14" t="s">
        <v>97</v>
      </c>
      <c r="B26" s="15" t="s">
        <v>18</v>
      </c>
      <c r="C26" s="15" t="s">
        <v>120</v>
      </c>
      <c r="D26" s="15" t="s">
        <v>132</v>
      </c>
      <c r="E26" s="14" t="s">
        <v>119</v>
      </c>
      <c r="F26" s="14" t="s">
        <v>125</v>
      </c>
      <c r="G26" s="15" t="s">
        <v>115</v>
      </c>
      <c r="H26" s="14" t="s">
        <v>116</v>
      </c>
      <c r="I26" s="14" t="s">
        <v>117</v>
      </c>
      <c r="J26" s="16">
        <v>248162</v>
      </c>
      <c r="K26" s="16">
        <v>191457</v>
      </c>
      <c r="L26" s="17">
        <v>34427</v>
      </c>
      <c r="M26" s="17">
        <v>33506</v>
      </c>
      <c r="N26" s="17">
        <v>32596</v>
      </c>
      <c r="O26" s="17">
        <v>31665</v>
      </c>
      <c r="P26" s="17">
        <v>30746</v>
      </c>
      <c r="Q26" s="17">
        <v>29829</v>
      </c>
      <c r="R26" s="17">
        <v>21785</v>
      </c>
      <c r="S26" s="17">
        <v>0</v>
      </c>
      <c r="T26" s="18">
        <f t="shared" si="0"/>
        <v>214554</v>
      </c>
    </row>
    <row r="27" spans="1:20" s="7" customFormat="1" ht="126">
      <c r="A27" s="14" t="s">
        <v>98</v>
      </c>
      <c r="B27" s="15" t="s">
        <v>18</v>
      </c>
      <c r="C27" s="15" t="s">
        <v>121</v>
      </c>
      <c r="D27" s="15" t="s">
        <v>132</v>
      </c>
      <c r="E27" s="14" t="s">
        <v>122</v>
      </c>
      <c r="F27" s="14" t="s">
        <v>124</v>
      </c>
      <c r="G27" s="15" t="s">
        <v>112</v>
      </c>
      <c r="H27" s="14" t="s">
        <v>116</v>
      </c>
      <c r="I27" s="14" t="s">
        <v>118</v>
      </c>
      <c r="J27" s="16">
        <v>201002</v>
      </c>
      <c r="K27" s="16">
        <v>179627</v>
      </c>
      <c r="L27" s="17">
        <v>17151</v>
      </c>
      <c r="M27" s="17">
        <v>16763</v>
      </c>
      <c r="N27" s="17">
        <v>16390</v>
      </c>
      <c r="O27" s="17">
        <v>15987</v>
      </c>
      <c r="P27" s="17">
        <v>15600</v>
      </c>
      <c r="Q27" s="17">
        <v>15213</v>
      </c>
      <c r="R27" s="17">
        <v>14838</v>
      </c>
      <c r="S27" s="17">
        <v>124276</v>
      </c>
      <c r="T27" s="18">
        <f t="shared" si="0"/>
        <v>236218</v>
      </c>
    </row>
    <row r="28" spans="1:20" s="7" customFormat="1" ht="126">
      <c r="A28" s="14" t="s">
        <v>99</v>
      </c>
      <c r="B28" s="15" t="s">
        <v>18</v>
      </c>
      <c r="C28" s="15" t="s">
        <v>145</v>
      </c>
      <c r="D28" s="15" t="s">
        <v>232</v>
      </c>
      <c r="E28" s="14" t="s">
        <v>139</v>
      </c>
      <c r="F28" s="14" t="s">
        <v>142</v>
      </c>
      <c r="G28" s="15" t="s">
        <v>143</v>
      </c>
      <c r="H28" s="14" t="s">
        <v>140</v>
      </c>
      <c r="I28" s="14" t="s">
        <v>141</v>
      </c>
      <c r="J28" s="16">
        <v>1217733</v>
      </c>
      <c r="K28" s="16">
        <v>985676</v>
      </c>
      <c r="L28" s="17">
        <v>107038</v>
      </c>
      <c r="M28" s="17">
        <v>104178</v>
      </c>
      <c r="N28" s="17">
        <v>101425</v>
      </c>
      <c r="O28" s="17">
        <v>98465</v>
      </c>
      <c r="P28" s="17">
        <v>95613</v>
      </c>
      <c r="Q28" s="17">
        <v>92764</v>
      </c>
      <c r="R28" s="17">
        <v>89994</v>
      </c>
      <c r="S28" s="17">
        <v>667429</v>
      </c>
      <c r="T28" s="18">
        <f t="shared" si="0"/>
        <v>1356906</v>
      </c>
    </row>
    <row r="29" spans="1:20" s="7" customFormat="1" ht="110.25">
      <c r="A29" s="14" t="s">
        <v>154</v>
      </c>
      <c r="B29" s="15" t="s">
        <v>18</v>
      </c>
      <c r="C29" s="15" t="s">
        <v>150</v>
      </c>
      <c r="D29" s="15" t="s">
        <v>132</v>
      </c>
      <c r="E29" s="14" t="s">
        <v>146</v>
      </c>
      <c r="F29" s="14" t="s">
        <v>147</v>
      </c>
      <c r="G29" s="15" t="s">
        <v>148</v>
      </c>
      <c r="H29" s="14" t="s">
        <v>149</v>
      </c>
      <c r="I29" s="14" t="s">
        <v>212</v>
      </c>
      <c r="J29" s="16">
        <v>144255</v>
      </c>
      <c r="K29" s="16">
        <v>113879</v>
      </c>
      <c r="L29" s="17">
        <v>19950</v>
      </c>
      <c r="M29" s="17">
        <v>19300</v>
      </c>
      <c r="N29" s="17">
        <v>18660</v>
      </c>
      <c r="O29" s="17">
        <v>18002</v>
      </c>
      <c r="P29" s="17">
        <v>17354</v>
      </c>
      <c r="Q29" s="17">
        <v>16706</v>
      </c>
      <c r="R29" s="17">
        <v>16061</v>
      </c>
      <c r="S29" s="17">
        <v>7776</v>
      </c>
      <c r="T29" s="18">
        <f t="shared" si="0"/>
        <v>133809</v>
      </c>
    </row>
    <row r="30" spans="1:20" s="7" customFormat="1" ht="141.75">
      <c r="A30" s="14" t="s">
        <v>138</v>
      </c>
      <c r="B30" s="15" t="s">
        <v>18</v>
      </c>
      <c r="C30" s="15" t="s">
        <v>168</v>
      </c>
      <c r="D30" s="15" t="s">
        <v>132</v>
      </c>
      <c r="E30" s="14" t="s">
        <v>163</v>
      </c>
      <c r="F30" s="14" t="s">
        <v>164</v>
      </c>
      <c r="G30" s="15" t="s">
        <v>160</v>
      </c>
      <c r="H30" s="14" t="s">
        <v>166</v>
      </c>
      <c r="I30" s="14" t="s">
        <v>165</v>
      </c>
      <c r="J30" s="16">
        <v>260537</v>
      </c>
      <c r="K30" s="16">
        <v>235760</v>
      </c>
      <c r="L30" s="17">
        <v>42827</v>
      </c>
      <c r="M30" s="17">
        <v>41422</v>
      </c>
      <c r="N30" s="17">
        <v>40036</v>
      </c>
      <c r="O30" s="17">
        <v>38614</v>
      </c>
      <c r="P30" s="17">
        <v>37213</v>
      </c>
      <c r="Q30" s="17">
        <v>35813</v>
      </c>
      <c r="R30" s="17">
        <v>34418</v>
      </c>
      <c r="S30" s="17">
        <v>4675</v>
      </c>
      <c r="T30" s="18">
        <f t="shared" si="0"/>
        <v>275018</v>
      </c>
    </row>
    <row r="31" spans="1:20" s="7" customFormat="1" ht="141.75">
      <c r="A31" s="14" t="s">
        <v>153</v>
      </c>
      <c r="B31" s="15" t="s">
        <v>18</v>
      </c>
      <c r="C31" s="15" t="s">
        <v>167</v>
      </c>
      <c r="D31" s="15" t="s">
        <v>132</v>
      </c>
      <c r="E31" s="14" t="s">
        <v>162</v>
      </c>
      <c r="F31" s="14" t="s">
        <v>164</v>
      </c>
      <c r="G31" s="15" t="s">
        <v>159</v>
      </c>
      <c r="H31" s="14" t="s">
        <v>166</v>
      </c>
      <c r="I31" s="14" t="s">
        <v>165</v>
      </c>
      <c r="J31" s="16">
        <v>235049</v>
      </c>
      <c r="K31" s="16">
        <v>214304</v>
      </c>
      <c r="L31" s="17">
        <v>36576</v>
      </c>
      <c r="M31" s="17">
        <v>35399</v>
      </c>
      <c r="N31" s="17">
        <v>34240</v>
      </c>
      <c r="O31" s="17">
        <v>33048</v>
      </c>
      <c r="P31" s="17">
        <v>31874</v>
      </c>
      <c r="Q31" s="17">
        <v>30702</v>
      </c>
      <c r="R31" s="17">
        <v>29537</v>
      </c>
      <c r="S31" s="17">
        <v>21355</v>
      </c>
      <c r="T31" s="18">
        <f t="shared" si="0"/>
        <v>252731</v>
      </c>
    </row>
    <row r="32" spans="1:20" s="7" customFormat="1" ht="94.5">
      <c r="A32" s="14" t="s">
        <v>155</v>
      </c>
      <c r="B32" s="15" t="s">
        <v>18</v>
      </c>
      <c r="C32" s="15" t="s">
        <v>169</v>
      </c>
      <c r="D32" s="15" t="s">
        <v>132</v>
      </c>
      <c r="E32" s="14" t="s">
        <v>161</v>
      </c>
      <c r="F32" s="14" t="s">
        <v>164</v>
      </c>
      <c r="G32" s="15" t="s">
        <v>158</v>
      </c>
      <c r="H32" s="14" t="s">
        <v>166</v>
      </c>
      <c r="I32" s="14" t="s">
        <v>165</v>
      </c>
      <c r="J32" s="16">
        <v>243285</v>
      </c>
      <c r="K32" s="16">
        <v>198100</v>
      </c>
      <c r="L32" s="17">
        <v>34060</v>
      </c>
      <c r="M32" s="17">
        <v>32961</v>
      </c>
      <c r="N32" s="17">
        <v>31880</v>
      </c>
      <c r="O32" s="17">
        <v>30767</v>
      </c>
      <c r="P32" s="17">
        <v>29671</v>
      </c>
      <c r="Q32" s="17">
        <v>28577</v>
      </c>
      <c r="R32" s="17">
        <v>27489</v>
      </c>
      <c r="S32" s="17">
        <v>17914</v>
      </c>
      <c r="T32" s="18">
        <f t="shared" si="0"/>
        <v>233319</v>
      </c>
    </row>
    <row r="33" spans="1:21" s="7" customFormat="1" ht="141.75">
      <c r="A33" s="14" t="s">
        <v>156</v>
      </c>
      <c r="B33" s="15" t="s">
        <v>18</v>
      </c>
      <c r="C33" s="15" t="s">
        <v>181</v>
      </c>
      <c r="D33" s="15" t="s">
        <v>132</v>
      </c>
      <c r="E33" s="14" t="s">
        <v>177</v>
      </c>
      <c r="F33" s="14" t="s">
        <v>176</v>
      </c>
      <c r="G33" s="15" t="s">
        <v>179</v>
      </c>
      <c r="H33" s="14" t="s">
        <v>173</v>
      </c>
      <c r="I33" s="14" t="s">
        <v>174</v>
      </c>
      <c r="J33" s="16">
        <v>205883</v>
      </c>
      <c r="K33" s="16">
        <v>205883</v>
      </c>
      <c r="L33" s="17">
        <v>32731</v>
      </c>
      <c r="M33" s="17">
        <v>31816</v>
      </c>
      <c r="N33" s="17">
        <v>30863</v>
      </c>
      <c r="O33" s="17">
        <v>29880</v>
      </c>
      <c r="P33" s="17">
        <v>28913</v>
      </c>
      <c r="Q33" s="17">
        <v>27948</v>
      </c>
      <c r="R33" s="17">
        <v>26989</v>
      </c>
      <c r="S33" s="17">
        <v>32414</v>
      </c>
      <c r="T33" s="18">
        <f t="shared" si="0"/>
        <v>241554</v>
      </c>
    </row>
    <row r="34" spans="1:21" s="7" customFormat="1" ht="141.75">
      <c r="A34" s="14" t="s">
        <v>157</v>
      </c>
      <c r="B34" s="15" t="s">
        <v>18</v>
      </c>
      <c r="C34" s="15" t="s">
        <v>182</v>
      </c>
      <c r="D34" s="15" t="s">
        <v>202</v>
      </c>
      <c r="E34" s="14" t="s">
        <v>175</v>
      </c>
      <c r="F34" s="14" t="s">
        <v>176</v>
      </c>
      <c r="G34" s="15" t="s">
        <v>178</v>
      </c>
      <c r="H34" s="14" t="s">
        <v>173</v>
      </c>
      <c r="I34" s="14" t="s">
        <v>174</v>
      </c>
      <c r="J34" s="16">
        <v>1200627</v>
      </c>
      <c r="K34" s="16">
        <v>509315</v>
      </c>
      <c r="L34" s="17">
        <v>80971</v>
      </c>
      <c r="M34" s="17">
        <v>78707</v>
      </c>
      <c r="N34" s="17">
        <v>76350</v>
      </c>
      <c r="O34" s="17">
        <v>73917</v>
      </c>
      <c r="P34" s="17">
        <v>71525</v>
      </c>
      <c r="Q34" s="17">
        <v>69137</v>
      </c>
      <c r="R34" s="17">
        <v>66765</v>
      </c>
      <c r="S34" s="17">
        <v>80188</v>
      </c>
      <c r="T34" s="18">
        <f t="shared" si="0"/>
        <v>597560</v>
      </c>
    </row>
    <row r="35" spans="1:21" s="7" customFormat="1" ht="94.5">
      <c r="A35" s="14" t="s">
        <v>172</v>
      </c>
      <c r="B35" s="15" t="s">
        <v>18</v>
      </c>
      <c r="C35" s="15" t="s">
        <v>188</v>
      </c>
      <c r="D35" s="15" t="s">
        <v>242</v>
      </c>
      <c r="E35" s="14" t="s">
        <v>187</v>
      </c>
      <c r="F35" s="14" t="s">
        <v>186</v>
      </c>
      <c r="G35" s="15" t="s">
        <v>183</v>
      </c>
      <c r="H35" s="14" t="s">
        <v>184</v>
      </c>
      <c r="I35" s="14" t="s">
        <v>185</v>
      </c>
      <c r="J35" s="78">
        <v>497906</v>
      </c>
      <c r="K35" s="16">
        <v>223437</v>
      </c>
      <c r="L35" s="17">
        <v>10230</v>
      </c>
      <c r="M35" s="17">
        <v>18553</v>
      </c>
      <c r="N35" s="17">
        <v>21297</v>
      </c>
      <c r="O35" s="17">
        <v>20757</v>
      </c>
      <c r="P35" s="17">
        <v>20241</v>
      </c>
      <c r="Q35" s="17">
        <v>19727</v>
      </c>
      <c r="R35" s="17">
        <v>19230</v>
      </c>
      <c r="S35" s="17">
        <v>190340</v>
      </c>
      <c r="T35" s="18">
        <f t="shared" si="0"/>
        <v>320375</v>
      </c>
    </row>
    <row r="36" spans="1:21" s="7" customFormat="1" ht="110.25">
      <c r="A36" s="14" t="s">
        <v>191</v>
      </c>
      <c r="B36" s="15" t="s">
        <v>18</v>
      </c>
      <c r="C36" s="15" t="s">
        <v>213</v>
      </c>
      <c r="D36" s="15" t="s">
        <v>201</v>
      </c>
      <c r="E36" s="14" t="s">
        <v>199</v>
      </c>
      <c r="F36" s="14" t="s">
        <v>226</v>
      </c>
      <c r="G36" s="15" t="s">
        <v>190</v>
      </c>
      <c r="H36" s="14" t="s">
        <v>192</v>
      </c>
      <c r="I36" s="14" t="s">
        <v>193</v>
      </c>
      <c r="J36" s="16">
        <v>430220</v>
      </c>
      <c r="K36" s="16">
        <v>317025</v>
      </c>
      <c r="L36" s="17">
        <v>13125</v>
      </c>
      <c r="M36" s="17">
        <v>12166</v>
      </c>
      <c r="N36" s="17">
        <v>31783</v>
      </c>
      <c r="O36" s="17">
        <v>31034</v>
      </c>
      <c r="P36" s="17">
        <v>30276</v>
      </c>
      <c r="Q36" s="17">
        <v>29519</v>
      </c>
      <c r="R36" s="17">
        <v>28788</v>
      </c>
      <c r="S36" s="17">
        <f>267576+181</f>
        <v>267757</v>
      </c>
      <c r="T36" s="18">
        <f>SUBTOTAL(9,L36:S36)</f>
        <v>444448</v>
      </c>
    </row>
    <row r="37" spans="1:21" s="7" customFormat="1" ht="141.75">
      <c r="A37" s="14" t="s">
        <v>180</v>
      </c>
      <c r="B37" s="15" t="s">
        <v>18</v>
      </c>
      <c r="C37" s="15" t="s">
        <v>239</v>
      </c>
      <c r="D37" s="15" t="s">
        <v>200</v>
      </c>
      <c r="E37" s="14" t="s">
        <v>198</v>
      </c>
      <c r="F37" s="14" t="s">
        <v>227</v>
      </c>
      <c r="G37" s="15" t="s">
        <v>197</v>
      </c>
      <c r="H37" s="14" t="s">
        <v>195</v>
      </c>
      <c r="I37" s="14" t="s">
        <v>196</v>
      </c>
      <c r="J37" s="16">
        <f>296404-28119</f>
        <v>268285</v>
      </c>
      <c r="K37" s="16">
        <f>296404-28119</f>
        <v>268285</v>
      </c>
      <c r="L37" s="17">
        <v>8194</v>
      </c>
      <c r="M37" s="17">
        <v>9297</v>
      </c>
      <c r="N37" s="17">
        <v>48557</v>
      </c>
      <c r="O37" s="17">
        <v>47237</v>
      </c>
      <c r="P37" s="17">
        <v>45867</v>
      </c>
      <c r="Q37" s="17">
        <v>44499</v>
      </c>
      <c r="R37" s="17">
        <v>43143</v>
      </c>
      <c r="S37" s="17">
        <f>73776+78</f>
        <v>73854</v>
      </c>
      <c r="T37" s="18">
        <f>L37+M37+N37+O37+P37+Q37+R37+S37</f>
        <v>320648</v>
      </c>
    </row>
    <row r="38" spans="1:21" s="7" customFormat="1" ht="141.75">
      <c r="A38" s="14" t="s">
        <v>194</v>
      </c>
      <c r="B38" s="15" t="s">
        <v>18</v>
      </c>
      <c r="C38" s="15" t="s">
        <v>215</v>
      </c>
      <c r="D38" s="15" t="s">
        <v>200</v>
      </c>
      <c r="E38" s="14" t="s">
        <v>211</v>
      </c>
      <c r="F38" s="14" t="s">
        <v>229</v>
      </c>
      <c r="G38" s="15" t="s">
        <v>209</v>
      </c>
      <c r="H38" s="14" t="s">
        <v>205</v>
      </c>
      <c r="I38" s="14" t="s">
        <v>210</v>
      </c>
      <c r="J38" s="16">
        <f>212640-16043</f>
        <v>196597</v>
      </c>
      <c r="K38" s="16">
        <f>212640-16043</f>
        <v>196597</v>
      </c>
      <c r="L38" s="17">
        <v>5329</v>
      </c>
      <c r="M38" s="17">
        <v>6365</v>
      </c>
      <c r="N38" s="17">
        <v>34540</v>
      </c>
      <c r="O38" s="17">
        <v>33655</v>
      </c>
      <c r="P38" s="17">
        <v>32736</v>
      </c>
      <c r="Q38" s="17">
        <v>31820</v>
      </c>
      <c r="R38" s="17">
        <v>30912</v>
      </c>
      <c r="S38" s="17">
        <f>57220+57</f>
        <v>57277</v>
      </c>
      <c r="T38" s="18">
        <f>L38+M38+N38+O38+P38+Q38+R38+S38</f>
        <v>232634</v>
      </c>
    </row>
    <row r="39" spans="1:21" s="7" customFormat="1" ht="78.75">
      <c r="A39" s="14" t="s">
        <v>203</v>
      </c>
      <c r="B39" s="15" t="s">
        <v>18</v>
      </c>
      <c r="C39" s="15" t="s">
        <v>214</v>
      </c>
      <c r="D39" s="15" t="s">
        <v>200</v>
      </c>
      <c r="E39" s="14" t="s">
        <v>208</v>
      </c>
      <c r="F39" s="14" t="s">
        <v>228</v>
      </c>
      <c r="G39" s="15" t="s">
        <v>204</v>
      </c>
      <c r="H39" s="14" t="s">
        <v>205</v>
      </c>
      <c r="I39" s="14" t="s">
        <v>206</v>
      </c>
      <c r="J39" s="16">
        <v>64693</v>
      </c>
      <c r="K39" s="16">
        <v>64693</v>
      </c>
      <c r="L39" s="17">
        <v>1718</v>
      </c>
      <c r="M39" s="17">
        <v>1914</v>
      </c>
      <c r="N39" s="17">
        <v>27637</v>
      </c>
      <c r="O39" s="17">
        <v>26908</v>
      </c>
      <c r="P39" s="17">
        <f>13203+9</f>
        <v>13212</v>
      </c>
      <c r="Q39" s="17">
        <v>0</v>
      </c>
      <c r="R39" s="17"/>
      <c r="S39" s="17"/>
      <c r="T39" s="18">
        <f t="shared" ref="T39:T44" si="1">SUBTOTAL(9,L39:S39)</f>
        <v>71389</v>
      </c>
    </row>
    <row r="40" spans="1:21" s="7" customFormat="1" ht="126">
      <c r="A40" s="14" t="s">
        <v>207</v>
      </c>
      <c r="B40" s="15" t="s">
        <v>18</v>
      </c>
      <c r="C40" s="15" t="s">
        <v>221</v>
      </c>
      <c r="D40" s="15" t="s">
        <v>200</v>
      </c>
      <c r="E40" s="14" t="s">
        <v>217</v>
      </c>
      <c r="F40" s="14" t="s">
        <v>230</v>
      </c>
      <c r="G40" s="15" t="s">
        <v>218</v>
      </c>
      <c r="H40" s="14" t="s">
        <v>219</v>
      </c>
      <c r="I40" s="14" t="s">
        <v>220</v>
      </c>
      <c r="J40" s="16">
        <v>3765527</v>
      </c>
      <c r="K40" s="16">
        <v>803486</v>
      </c>
      <c r="L40" s="17">
        <v>95569</v>
      </c>
      <c r="M40" s="17">
        <v>127425</v>
      </c>
      <c r="N40" s="17">
        <v>331137</v>
      </c>
      <c r="O40" s="17">
        <v>324155</v>
      </c>
      <c r="P40" s="17">
        <v>317173</v>
      </c>
      <c r="Q40" s="17">
        <v>310191</v>
      </c>
      <c r="R40" s="17">
        <v>303208</v>
      </c>
      <c r="S40" s="17">
        <v>3358349</v>
      </c>
      <c r="T40" s="18">
        <f t="shared" si="1"/>
        <v>5167207</v>
      </c>
    </row>
    <row r="41" spans="1:21" s="7" customFormat="1" ht="110.25">
      <c r="A41" s="14" t="s">
        <v>216</v>
      </c>
      <c r="B41" s="15" t="s">
        <v>18</v>
      </c>
      <c r="C41" s="15" t="s">
        <v>235</v>
      </c>
      <c r="D41" s="14" t="s">
        <v>200</v>
      </c>
      <c r="E41" s="14" t="s">
        <v>237</v>
      </c>
      <c r="F41" s="14" t="s">
        <v>247</v>
      </c>
      <c r="G41" s="15" t="s">
        <v>234</v>
      </c>
      <c r="H41" s="14" t="s">
        <v>236</v>
      </c>
      <c r="I41" s="14" t="s">
        <v>238</v>
      </c>
      <c r="J41" s="16">
        <v>617466</v>
      </c>
      <c r="K41" s="16">
        <v>617466</v>
      </c>
      <c r="L41" s="17">
        <v>19686</v>
      </c>
      <c r="M41" s="17">
        <v>54741</v>
      </c>
      <c r="N41" s="17">
        <v>53684</v>
      </c>
      <c r="O41" s="17">
        <v>52450</v>
      </c>
      <c r="P41" s="17">
        <v>51274</v>
      </c>
      <c r="Q41" s="17">
        <v>50099</v>
      </c>
      <c r="R41" s="17">
        <v>48970</v>
      </c>
      <c r="S41" s="17">
        <f>520766+365</f>
        <v>521131</v>
      </c>
      <c r="T41" s="18">
        <f t="shared" si="1"/>
        <v>852035</v>
      </c>
    </row>
    <row r="42" spans="1:21" s="7" customFormat="1" ht="94.5">
      <c r="A42" s="14" t="s">
        <v>233</v>
      </c>
      <c r="B42" s="15" t="s">
        <v>18</v>
      </c>
      <c r="C42" s="15" t="s">
        <v>249</v>
      </c>
      <c r="D42" s="14" t="s">
        <v>200</v>
      </c>
      <c r="E42" s="14" t="s">
        <v>246</v>
      </c>
      <c r="F42" s="14" t="s">
        <v>245</v>
      </c>
      <c r="G42" s="15" t="s">
        <v>248</v>
      </c>
      <c r="H42" s="14" t="s">
        <v>240</v>
      </c>
      <c r="I42" s="14" t="s">
        <v>241</v>
      </c>
      <c r="J42" s="16">
        <v>304608</v>
      </c>
      <c r="K42" s="76">
        <v>15300</v>
      </c>
      <c r="L42" s="74">
        <v>7731</v>
      </c>
      <c r="M42" s="74">
        <v>10308</v>
      </c>
      <c r="N42" s="74">
        <v>26787</v>
      </c>
      <c r="O42" s="74">
        <v>26222</v>
      </c>
      <c r="P42" s="74">
        <v>25657</v>
      </c>
      <c r="Q42" s="74">
        <v>25093</v>
      </c>
      <c r="R42" s="74">
        <v>24528</v>
      </c>
      <c r="S42" s="74">
        <v>271669</v>
      </c>
      <c r="T42" s="75">
        <f t="shared" si="1"/>
        <v>417995</v>
      </c>
    </row>
    <row r="43" spans="1:21" s="7" customFormat="1" ht="107.25" customHeight="1">
      <c r="A43" s="14" t="s">
        <v>250</v>
      </c>
      <c r="B43" s="15" t="s">
        <v>18</v>
      </c>
      <c r="C43" s="15"/>
      <c r="D43" s="87"/>
      <c r="E43" s="87"/>
      <c r="F43" s="87"/>
      <c r="G43" s="15" t="s">
        <v>253</v>
      </c>
      <c r="H43" s="14" t="s">
        <v>254</v>
      </c>
      <c r="I43" s="14" t="s">
        <v>255</v>
      </c>
      <c r="J43" s="16">
        <v>6000000</v>
      </c>
      <c r="K43" s="16">
        <v>0</v>
      </c>
      <c r="L43" s="17">
        <v>122400</v>
      </c>
      <c r="M43" s="17">
        <v>244800</v>
      </c>
      <c r="N43" s="17">
        <v>244800</v>
      </c>
      <c r="O43" s="17">
        <v>507388</v>
      </c>
      <c r="P43" s="17">
        <v>496508</v>
      </c>
      <c r="Q43" s="17">
        <v>485628</v>
      </c>
      <c r="R43" s="17">
        <v>474748</v>
      </c>
      <c r="S43" s="17">
        <v>6820314</v>
      </c>
      <c r="T43" s="18">
        <f t="shared" si="1"/>
        <v>9396586</v>
      </c>
    </row>
    <row r="44" spans="1:21" s="7" customFormat="1" ht="92.25" customHeight="1">
      <c r="A44" s="14" t="s">
        <v>251</v>
      </c>
      <c r="B44" s="15" t="s">
        <v>18</v>
      </c>
      <c r="C44" s="15"/>
      <c r="D44" s="87"/>
      <c r="E44" s="87"/>
      <c r="F44" s="87"/>
      <c r="G44" s="15" t="s">
        <v>257</v>
      </c>
      <c r="H44" s="14" t="s">
        <v>254</v>
      </c>
      <c r="I44" s="14" t="s">
        <v>256</v>
      </c>
      <c r="J44" s="16">
        <v>228393</v>
      </c>
      <c r="K44" s="16">
        <v>0</v>
      </c>
      <c r="L44" s="17">
        <v>4570</v>
      </c>
      <c r="M44" s="17">
        <v>9113</v>
      </c>
      <c r="N44" s="17">
        <v>9113</v>
      </c>
      <c r="O44" s="17">
        <v>21970</v>
      </c>
      <c r="P44" s="17">
        <v>21449</v>
      </c>
      <c r="Q44" s="17">
        <v>20928</v>
      </c>
      <c r="R44" s="17">
        <v>20407</v>
      </c>
      <c r="S44" s="17">
        <v>224510</v>
      </c>
      <c r="T44" s="18">
        <f t="shared" si="1"/>
        <v>332060</v>
      </c>
    </row>
    <row r="45" spans="1:21" s="7" customFormat="1" ht="63">
      <c r="A45" s="14" t="s">
        <v>252</v>
      </c>
      <c r="B45" s="15" t="s">
        <v>18</v>
      </c>
      <c r="C45" s="15"/>
      <c r="D45" s="87"/>
      <c r="E45" s="87"/>
      <c r="F45" s="87"/>
      <c r="G45" s="15" t="s">
        <v>258</v>
      </c>
      <c r="H45" s="14" t="s">
        <v>254</v>
      </c>
      <c r="I45" s="14" t="s">
        <v>256</v>
      </c>
      <c r="J45" s="16">
        <v>928938</v>
      </c>
      <c r="K45" s="16">
        <v>0</v>
      </c>
      <c r="L45" s="17">
        <v>18532</v>
      </c>
      <c r="M45" s="17">
        <v>37065</v>
      </c>
      <c r="N45" s="17">
        <v>37065</v>
      </c>
      <c r="O45" s="17">
        <v>89354</v>
      </c>
      <c r="P45" s="17">
        <v>87236</v>
      </c>
      <c r="Q45" s="17">
        <v>85118</v>
      </c>
      <c r="R45" s="17">
        <v>83000</v>
      </c>
      <c r="S45" s="17">
        <v>913167</v>
      </c>
      <c r="T45" s="18">
        <f t="shared" ref="T45" si="2">SUBTOTAL(9,L45:S45)</f>
        <v>1350537</v>
      </c>
    </row>
    <row r="46" spans="1:21" s="5" customFormat="1" ht="20.100000000000001" customHeight="1">
      <c r="A46" s="14"/>
      <c r="B46" s="15" t="s">
        <v>32</v>
      </c>
      <c r="C46" s="15"/>
      <c r="D46" s="15"/>
      <c r="E46" s="14" t="s">
        <v>33</v>
      </c>
      <c r="F46" s="14"/>
      <c r="G46" s="15" t="s">
        <v>33</v>
      </c>
      <c r="H46" s="14" t="s">
        <v>33</v>
      </c>
      <c r="I46" s="14" t="s">
        <v>33</v>
      </c>
      <c r="J46" s="20">
        <f>SUBTOTAL(9,J12:J45)</f>
        <v>30565785</v>
      </c>
      <c r="K46" s="20">
        <f>SUM(K12:K45)</f>
        <v>10217723</v>
      </c>
      <c r="L46" s="20">
        <f>SUM(L12:L45)</f>
        <v>1553913</v>
      </c>
      <c r="M46" s="20">
        <f>SUM(M12:M45)</f>
        <v>1483068</v>
      </c>
      <c r="N46" s="20">
        <f>SUM(N12:N45)</f>
        <v>1730836</v>
      </c>
      <c r="O46" s="20">
        <f>SUBTOTAL(9,O12:O45)</f>
        <v>1983329</v>
      </c>
      <c r="P46" s="20">
        <f>SUM(P12:P45)</f>
        <v>1865146</v>
      </c>
      <c r="Q46" s="20">
        <f>SUM(Q12:Q45)</f>
        <v>1808214</v>
      </c>
      <c r="R46" s="20">
        <f>SUM(R12:R45)</f>
        <v>1747499</v>
      </c>
      <c r="S46" s="20">
        <f>SUM(S12:S45)</f>
        <v>15712740</v>
      </c>
      <c r="T46" s="21">
        <f>SUM(T12:T45)</f>
        <v>27884745</v>
      </c>
      <c r="U46" s="22"/>
    </row>
    <row r="47" spans="1:21" s="28" customFormat="1" ht="20.100000000000001" customHeight="1">
      <c r="A47" s="14"/>
      <c r="B47" s="23"/>
      <c r="C47" s="23"/>
      <c r="D47" s="23"/>
      <c r="E47" s="24"/>
      <c r="F47" s="24"/>
      <c r="G47" s="23"/>
      <c r="H47" s="23"/>
      <c r="I47" s="23"/>
      <c r="J47" s="20"/>
      <c r="K47" s="25"/>
      <c r="L47" s="26"/>
      <c r="M47" s="26"/>
      <c r="N47" s="26"/>
      <c r="O47" s="26"/>
      <c r="P47" s="26"/>
      <c r="Q47" s="26"/>
      <c r="R47" s="26"/>
      <c r="S47" s="26"/>
      <c r="T47" s="27"/>
    </row>
    <row r="48" spans="1:21" s="28" customFormat="1" ht="20.100000000000001" customHeight="1">
      <c r="A48" s="29"/>
      <c r="B48" s="29" t="s">
        <v>34</v>
      </c>
      <c r="C48" s="29"/>
      <c r="D48" s="29"/>
      <c r="E48" s="30"/>
      <c r="F48" s="30"/>
      <c r="G48" s="31"/>
      <c r="H48" s="31"/>
      <c r="I48" s="31"/>
      <c r="J48" s="31"/>
      <c r="K48" s="25"/>
      <c r="L48" s="26"/>
      <c r="M48" s="26"/>
      <c r="N48" s="26"/>
      <c r="O48" s="26"/>
      <c r="P48" s="26"/>
      <c r="Q48" s="26"/>
      <c r="R48" s="26"/>
      <c r="S48" s="26"/>
      <c r="T48" s="27"/>
    </row>
    <row r="49" spans="1:226" s="28" customFormat="1" ht="20.100000000000001" customHeight="1">
      <c r="A49" s="14"/>
      <c r="B49" s="15"/>
      <c r="C49" s="15"/>
      <c r="D49" s="15"/>
      <c r="E49" s="14"/>
      <c r="F49" s="14"/>
      <c r="G49" s="15"/>
      <c r="H49" s="14"/>
      <c r="I49" s="14"/>
      <c r="J49" s="79"/>
      <c r="K49" s="32"/>
      <c r="L49" s="17"/>
      <c r="M49" s="17"/>
      <c r="N49" s="17"/>
      <c r="O49" s="17"/>
      <c r="P49" s="17"/>
      <c r="Q49" s="17"/>
      <c r="R49" s="17"/>
      <c r="S49" s="17"/>
      <c r="T49" s="18">
        <f>SUM(L49:S49)</f>
        <v>0</v>
      </c>
    </row>
    <row r="50" spans="1:226" s="5" customFormat="1" ht="20.100000000000001" customHeight="1">
      <c r="A50" s="14"/>
      <c r="B50" s="33" t="s">
        <v>32</v>
      </c>
      <c r="C50" s="33"/>
      <c r="D50" s="33"/>
      <c r="E50" s="14" t="s">
        <v>33</v>
      </c>
      <c r="F50" s="14"/>
      <c r="G50" s="14" t="s">
        <v>33</v>
      </c>
      <c r="H50" s="14" t="s">
        <v>33</v>
      </c>
      <c r="I50" s="14" t="s">
        <v>33</v>
      </c>
      <c r="J50" s="79" t="s">
        <v>33</v>
      </c>
      <c r="K50" s="32" t="s">
        <v>33</v>
      </c>
      <c r="L50" s="18">
        <f>SUM(L49:L49)</f>
        <v>0</v>
      </c>
      <c r="M50" s="18">
        <f>SUM(M49:M49)</f>
        <v>0</v>
      </c>
      <c r="N50" s="18">
        <f>SUM(N49:N49)</f>
        <v>0</v>
      </c>
      <c r="O50" s="18">
        <f>SUM(O49:O49)</f>
        <v>0</v>
      </c>
      <c r="P50" s="18">
        <v>0</v>
      </c>
      <c r="Q50" s="18">
        <v>0</v>
      </c>
      <c r="R50" s="18"/>
      <c r="S50" s="18">
        <f>SUM(S49:S49)</f>
        <v>0</v>
      </c>
      <c r="T50" s="18">
        <f>SUM(T49:T49)</f>
        <v>0</v>
      </c>
    </row>
    <row r="51" spans="1:226" s="5" customFormat="1" ht="20.100000000000001" customHeight="1">
      <c r="A51" s="34"/>
      <c r="B51" s="35"/>
      <c r="C51" s="35"/>
      <c r="D51" s="35"/>
      <c r="E51" s="36"/>
      <c r="F51" s="36"/>
      <c r="G51" s="35"/>
      <c r="H51" s="35"/>
      <c r="I51" s="35"/>
      <c r="J51" s="80"/>
      <c r="K51" s="37"/>
      <c r="L51" s="38"/>
      <c r="M51" s="38"/>
      <c r="N51" s="38"/>
      <c r="O51" s="38"/>
      <c r="P51" s="38"/>
      <c r="Q51" s="38"/>
      <c r="R51" s="38"/>
      <c r="S51" s="38"/>
      <c r="T51" s="39"/>
    </row>
    <row r="52" spans="1:226" s="5" customFormat="1" ht="31.5">
      <c r="A52" s="34"/>
      <c r="B52" s="33" t="s">
        <v>35</v>
      </c>
      <c r="C52" s="33"/>
      <c r="D52" s="33"/>
      <c r="E52" s="14" t="s">
        <v>33</v>
      </c>
      <c r="F52" s="14"/>
      <c r="G52" s="14" t="s">
        <v>33</v>
      </c>
      <c r="H52" s="14" t="s">
        <v>33</v>
      </c>
      <c r="I52" s="14" t="s">
        <v>33</v>
      </c>
      <c r="J52" s="79" t="s">
        <v>33</v>
      </c>
      <c r="K52" s="32" t="s">
        <v>33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/>
      <c r="S52" s="21">
        <v>0</v>
      </c>
      <c r="T52" s="18">
        <f>SUM(L52:S52)</f>
        <v>0</v>
      </c>
    </row>
    <row r="53" spans="1:226" s="5" customFormat="1" ht="20.100000000000001" customHeight="1">
      <c r="A53" s="34"/>
      <c r="B53" s="40"/>
      <c r="C53" s="40"/>
      <c r="D53" s="40"/>
      <c r="E53" s="41"/>
      <c r="F53" s="41"/>
      <c r="G53" s="40"/>
      <c r="H53" s="40"/>
      <c r="I53" s="40"/>
      <c r="J53" s="40"/>
      <c r="K53" s="42"/>
      <c r="L53" s="38"/>
      <c r="M53" s="38"/>
      <c r="N53" s="38"/>
      <c r="O53" s="38"/>
      <c r="P53" s="38"/>
      <c r="Q53" s="38"/>
      <c r="R53" s="38"/>
      <c r="S53" s="38"/>
      <c r="T53" s="43"/>
    </row>
    <row r="54" spans="1:226" s="5" customFormat="1" ht="20.100000000000001" customHeight="1">
      <c r="A54" s="34"/>
      <c r="B54" s="33" t="s">
        <v>36</v>
      </c>
      <c r="C54" s="33"/>
      <c r="D54" s="33"/>
      <c r="E54" s="44"/>
      <c r="F54" s="44"/>
      <c r="G54" s="45"/>
      <c r="H54" s="45"/>
      <c r="I54" s="45"/>
      <c r="J54" s="81"/>
      <c r="K54" s="46"/>
      <c r="L54" s="18">
        <f>L46+L50</f>
        <v>1553913</v>
      </c>
      <c r="M54" s="18">
        <f>M46+M50</f>
        <v>1483068</v>
      </c>
      <c r="N54" s="18">
        <f>N46+N50</f>
        <v>1730836</v>
      </c>
      <c r="O54" s="18">
        <f>O46+O50</f>
        <v>1983329</v>
      </c>
      <c r="P54" s="18">
        <f>P46+P50</f>
        <v>1865146</v>
      </c>
      <c r="Q54" s="18">
        <f>Q46+Q50+Q52</f>
        <v>1808214</v>
      </c>
      <c r="R54" s="18">
        <f>R46+R50+R52</f>
        <v>1747499</v>
      </c>
      <c r="S54" s="18">
        <f>S46+S50</f>
        <v>15712740</v>
      </c>
      <c r="T54" s="18">
        <f>L54+M54+N54+O54+P54+Q54+R54+S54+T50</f>
        <v>27884745</v>
      </c>
    </row>
    <row r="55" spans="1:226" s="5" customFormat="1" ht="20.100000000000001" customHeight="1">
      <c r="A55" s="34"/>
      <c r="B55" s="40"/>
      <c r="C55" s="40"/>
      <c r="D55" s="40"/>
      <c r="E55" s="41"/>
      <c r="F55" s="41"/>
      <c r="G55" s="40"/>
      <c r="H55" s="40"/>
      <c r="I55" s="40"/>
      <c r="J55" s="40"/>
      <c r="K55" s="42"/>
      <c r="L55" s="47"/>
      <c r="M55" s="47"/>
      <c r="N55" s="47"/>
      <c r="O55" s="47"/>
      <c r="P55" s="47"/>
      <c r="Q55" s="47"/>
      <c r="R55" s="47"/>
      <c r="S55" s="47"/>
      <c r="T55" s="47"/>
    </row>
    <row r="56" spans="1:226" s="5" customFormat="1" ht="20.100000000000001" customHeight="1">
      <c r="A56" s="34"/>
      <c r="B56" s="98" t="s">
        <v>37</v>
      </c>
      <c r="C56" s="98"/>
      <c r="D56" s="98"/>
      <c r="E56" s="98"/>
      <c r="F56" s="98"/>
      <c r="G56" s="98"/>
      <c r="H56" s="98"/>
      <c r="I56" s="15"/>
      <c r="J56" s="82"/>
      <c r="K56" s="32"/>
      <c r="L56" s="48">
        <f>L54/T58*100</f>
        <v>4.86830497747202</v>
      </c>
      <c r="M56" s="48">
        <f>M54/T58*100</f>
        <v>4.6463523545587648</v>
      </c>
      <c r="N56" s="48">
        <f>N54/T58*100</f>
        <v>5.4225928439930433</v>
      </c>
      <c r="O56" s="48">
        <f>O54/T58*100</f>
        <v>6.2136364408204354</v>
      </c>
      <c r="P56" s="48">
        <f>P54/T58*100</f>
        <v>5.8433770458912617</v>
      </c>
      <c r="Q56" s="48">
        <f>Q54/T58*100</f>
        <v>5.665012916768565</v>
      </c>
      <c r="R56" s="48">
        <f>R54/T58*100</f>
        <v>5.4747969029330328</v>
      </c>
      <c r="S56" s="49" t="s">
        <v>33</v>
      </c>
      <c r="T56" s="49" t="s">
        <v>33</v>
      </c>
    </row>
    <row r="57" spans="1:226" s="5" customFormat="1" ht="20.100000000000001" customHeight="1">
      <c r="A57" s="35"/>
      <c r="B57" s="50"/>
      <c r="C57" s="50"/>
      <c r="D57" s="50"/>
      <c r="E57" s="51"/>
      <c r="F57" s="51"/>
      <c r="G57" s="52"/>
      <c r="H57" s="52"/>
      <c r="I57" s="52"/>
      <c r="J57" s="53"/>
      <c r="K57" s="53"/>
      <c r="L57" s="54"/>
      <c r="M57" s="54"/>
      <c r="N57" s="54"/>
      <c r="O57" s="54"/>
      <c r="P57" s="54"/>
      <c r="Q57" s="54"/>
      <c r="R57" s="54"/>
      <c r="S57" s="54"/>
      <c r="T57" s="55"/>
    </row>
    <row r="58" spans="1:226" s="5" customFormat="1" ht="20.100000000000001" customHeight="1">
      <c r="A58" s="35"/>
      <c r="B58" s="94"/>
      <c r="C58" s="94"/>
      <c r="D58" s="94"/>
      <c r="E58" s="94"/>
      <c r="F58" s="94"/>
      <c r="G58" s="94"/>
      <c r="H58" s="94"/>
      <c r="I58" s="56"/>
      <c r="J58" s="83"/>
      <c r="K58" s="53"/>
      <c r="L58" s="57"/>
      <c r="M58" s="57"/>
      <c r="N58" s="57"/>
      <c r="O58" s="57"/>
      <c r="P58" s="57"/>
      <c r="Q58" s="57"/>
      <c r="R58" s="57"/>
      <c r="S58" s="58"/>
      <c r="T58" s="75">
        <v>31918974</v>
      </c>
    </row>
    <row r="59" spans="1:226" s="1" customFormat="1" ht="20.100000000000001" customHeight="1">
      <c r="A59" s="59"/>
      <c r="B59" s="60"/>
      <c r="C59" s="60"/>
      <c r="D59" s="60"/>
      <c r="E59" s="61"/>
      <c r="F59" s="61"/>
      <c r="G59" s="91"/>
      <c r="H59" s="95" t="s">
        <v>108</v>
      </c>
      <c r="I59" s="95"/>
      <c r="J59" s="95"/>
      <c r="K59" s="95"/>
      <c r="L59" s="92"/>
      <c r="M59" s="92"/>
      <c r="N59" s="92"/>
      <c r="O59" s="93" t="s">
        <v>109</v>
      </c>
      <c r="P59" s="92"/>
      <c r="S59" s="55"/>
      <c r="T59" s="62"/>
    </row>
    <row r="60" spans="1:226" s="1" customFormat="1" ht="20.100000000000001" customHeight="1">
      <c r="A60" s="59"/>
      <c r="B60" s="60"/>
      <c r="C60" s="60"/>
      <c r="D60" s="60"/>
      <c r="E60" s="61"/>
      <c r="F60" s="61"/>
      <c r="G60" s="60"/>
      <c r="H60" s="60"/>
      <c r="I60" s="60"/>
      <c r="J60" s="84"/>
      <c r="K60" s="63"/>
      <c r="Q60" s="64"/>
      <c r="R60" s="64"/>
      <c r="S60" s="65"/>
    </row>
    <row r="61" spans="1:226" ht="20.100000000000001" customHeight="1">
      <c r="A61" s="5"/>
      <c r="B61" s="5"/>
      <c r="C61" s="5"/>
      <c r="D61" s="5"/>
      <c r="E61" s="5"/>
      <c r="F61" s="5"/>
      <c r="G61" s="5"/>
      <c r="H61" s="5"/>
      <c r="I61" s="5"/>
      <c r="J61" s="85"/>
      <c r="K61" s="5"/>
      <c r="O61" s="62"/>
      <c r="Q61" s="64"/>
      <c r="R61" s="64"/>
      <c r="HF61" s="66"/>
      <c r="HG61" s="66"/>
      <c r="HH61" s="66"/>
      <c r="HI61" s="66"/>
      <c r="HJ61" s="66"/>
      <c r="HK61" s="66"/>
      <c r="HL61" s="66"/>
      <c r="HM61" s="66"/>
      <c r="HN61" s="66"/>
      <c r="HO61" s="66"/>
      <c r="HP61" s="66"/>
      <c r="HQ61" s="66"/>
      <c r="HR61" s="66"/>
    </row>
    <row r="62" spans="1:226" ht="20.100000000000001" customHeight="1">
      <c r="A62" s="5"/>
      <c r="B62" s="5"/>
      <c r="C62" s="5"/>
      <c r="D62" s="5"/>
      <c r="E62" s="5"/>
      <c r="F62" s="5"/>
      <c r="G62" s="5"/>
      <c r="H62" s="5"/>
      <c r="I62" s="5"/>
      <c r="J62" s="85"/>
      <c r="K62" s="5"/>
      <c r="L62" s="22"/>
      <c r="Q62" s="64"/>
      <c r="R62" s="64"/>
      <c r="HF62" s="66"/>
      <c r="HG62" s="66"/>
      <c r="HH62" s="66"/>
      <c r="HI62" s="66"/>
      <c r="HJ62" s="66"/>
      <c r="HK62" s="66"/>
      <c r="HL62" s="66"/>
      <c r="HM62" s="66"/>
      <c r="HN62" s="66"/>
      <c r="HO62" s="66"/>
      <c r="HP62" s="66"/>
      <c r="HQ62" s="66"/>
      <c r="HR62" s="66"/>
    </row>
    <row r="63" spans="1:226" ht="20.100000000000001" customHeight="1">
      <c r="A63" s="5"/>
      <c r="B63" s="5"/>
      <c r="C63" s="5"/>
      <c r="D63" s="5"/>
      <c r="E63" s="5"/>
      <c r="F63" s="5"/>
      <c r="G63" s="5"/>
      <c r="H63" s="5"/>
      <c r="I63" s="5"/>
      <c r="J63" s="85"/>
      <c r="K63" s="5"/>
      <c r="Q63" s="64"/>
      <c r="R63" s="64"/>
      <c r="HF63" s="66"/>
      <c r="HG63" s="66"/>
      <c r="HH63" s="66"/>
      <c r="HI63" s="66"/>
      <c r="HJ63" s="66"/>
      <c r="HK63" s="66"/>
      <c r="HL63" s="66"/>
      <c r="HM63" s="66"/>
      <c r="HN63" s="66"/>
      <c r="HO63" s="66"/>
      <c r="HP63" s="66"/>
      <c r="HQ63" s="66"/>
      <c r="HR63" s="66"/>
    </row>
    <row r="64" spans="1:226" ht="20.100000000000001" customHeight="1">
      <c r="B64" s="5"/>
      <c r="C64" s="5"/>
      <c r="D64" s="5"/>
      <c r="E64" s="5"/>
      <c r="F64" s="5"/>
      <c r="G64" s="67"/>
      <c r="H64" s="5"/>
      <c r="I64" s="5"/>
      <c r="J64" s="85"/>
      <c r="K64" s="5"/>
      <c r="Q64" s="67"/>
      <c r="R64" s="67"/>
      <c r="S64" s="67"/>
      <c r="GV64" s="66"/>
      <c r="GW64" s="66"/>
      <c r="GX64" s="66"/>
      <c r="GY64" s="66"/>
      <c r="GZ64" s="66"/>
      <c r="HA64" s="66"/>
      <c r="HB64" s="66"/>
      <c r="HC64" s="66"/>
      <c r="HD64" s="66"/>
      <c r="HE64" s="66"/>
      <c r="HF64" s="66"/>
      <c r="HG64" s="66"/>
      <c r="HH64" s="66"/>
      <c r="HI64" s="66"/>
      <c r="HJ64" s="66"/>
      <c r="HK64" s="66"/>
      <c r="HL64" s="66"/>
      <c r="HM64" s="66"/>
      <c r="HN64" s="66"/>
      <c r="HO64" s="66"/>
      <c r="HP64" s="66"/>
      <c r="HQ64" s="66"/>
      <c r="HR64" s="66"/>
    </row>
    <row r="65" spans="2:226" ht="20.100000000000001" customHeight="1">
      <c r="B65" s="5"/>
      <c r="C65" s="5"/>
      <c r="D65" s="5"/>
      <c r="E65" s="5"/>
      <c r="F65" s="5"/>
      <c r="G65" s="67"/>
      <c r="H65" s="5"/>
      <c r="I65" s="5"/>
      <c r="J65" s="85"/>
      <c r="K65" s="5"/>
      <c r="Q65" s="67"/>
      <c r="R65" s="67"/>
      <c r="S65" s="67"/>
      <c r="GV65" s="66"/>
      <c r="GW65" s="66"/>
      <c r="GX65" s="66"/>
      <c r="GY65" s="66"/>
      <c r="GZ65" s="66"/>
      <c r="HA65" s="66"/>
      <c r="HB65" s="66"/>
      <c r="HC65" s="66"/>
      <c r="HD65" s="66"/>
      <c r="HE65" s="66"/>
      <c r="HF65" s="66"/>
      <c r="HG65" s="66"/>
      <c r="HH65" s="66"/>
      <c r="HI65" s="66"/>
      <c r="HJ65" s="66"/>
      <c r="HK65" s="66"/>
      <c r="HL65" s="66"/>
      <c r="HM65" s="66"/>
      <c r="HN65" s="66"/>
      <c r="HO65" s="66"/>
      <c r="HP65" s="66"/>
      <c r="HQ65" s="66"/>
      <c r="HR65" s="66"/>
    </row>
    <row r="66" spans="2:226" ht="20.100000000000001" customHeight="1">
      <c r="B66" s="5"/>
      <c r="C66" s="5"/>
      <c r="D66" s="5"/>
      <c r="E66" s="5"/>
      <c r="F66" s="5"/>
      <c r="G66" s="67"/>
      <c r="H66" s="5"/>
      <c r="I66" s="5"/>
      <c r="J66" s="85"/>
      <c r="K66" s="5"/>
      <c r="Q66" s="67"/>
      <c r="R66" s="67"/>
      <c r="S66" s="67"/>
      <c r="GV66" s="66"/>
      <c r="GW66" s="66"/>
      <c r="GX66" s="66"/>
      <c r="GY66" s="66"/>
      <c r="GZ66" s="66"/>
      <c r="HA66" s="66"/>
      <c r="HB66" s="66"/>
      <c r="HC66" s="66"/>
      <c r="HD66" s="66"/>
      <c r="HE66" s="66"/>
      <c r="HF66" s="66"/>
      <c r="HG66" s="66"/>
      <c r="HH66" s="66"/>
      <c r="HI66" s="66"/>
      <c r="HJ66" s="66"/>
      <c r="HK66" s="66"/>
      <c r="HL66" s="66"/>
      <c r="HM66" s="66"/>
      <c r="HN66" s="66"/>
      <c r="HO66" s="66"/>
      <c r="HP66" s="66"/>
      <c r="HQ66" s="66"/>
      <c r="HR66" s="66"/>
    </row>
    <row r="67" spans="2:226" ht="20.100000000000001" customHeight="1">
      <c r="B67" s="5"/>
      <c r="C67" s="5"/>
      <c r="D67" s="5"/>
      <c r="E67" s="5"/>
      <c r="F67" s="5"/>
      <c r="G67" s="67"/>
      <c r="H67" s="5"/>
      <c r="I67" s="5"/>
      <c r="J67" s="85"/>
      <c r="K67" s="5"/>
      <c r="T67" s="62"/>
      <c r="GV67" s="66"/>
      <c r="GW67" s="66"/>
      <c r="GX67" s="66"/>
      <c r="GY67" s="66"/>
      <c r="GZ67" s="66"/>
      <c r="HA67" s="66"/>
      <c r="HB67" s="66"/>
      <c r="HC67" s="66"/>
      <c r="HD67" s="66"/>
      <c r="HE67" s="66"/>
      <c r="HF67" s="66"/>
      <c r="HG67" s="66"/>
      <c r="HH67" s="66"/>
      <c r="HI67" s="66"/>
      <c r="HJ67" s="66"/>
      <c r="HK67" s="66"/>
      <c r="HL67" s="66"/>
      <c r="HM67" s="66"/>
      <c r="HN67" s="66"/>
      <c r="HO67" s="66"/>
      <c r="HP67" s="66"/>
      <c r="HQ67" s="66"/>
      <c r="HR67" s="66"/>
    </row>
    <row r="68" spans="2:226">
      <c r="B68" s="5"/>
      <c r="C68" s="5"/>
      <c r="D68" s="5"/>
      <c r="E68" s="5"/>
      <c r="F68" s="5"/>
      <c r="G68" s="67"/>
      <c r="H68" s="5"/>
      <c r="I68" s="5"/>
      <c r="J68" s="85"/>
      <c r="K68" s="5"/>
      <c r="GV68" s="66"/>
      <c r="GW68" s="66"/>
      <c r="GX68" s="66"/>
      <c r="GY68" s="66"/>
      <c r="GZ68" s="66"/>
      <c r="HA68" s="66"/>
      <c r="HB68" s="66"/>
      <c r="HC68" s="66"/>
      <c r="HD68" s="66"/>
      <c r="HE68" s="66"/>
      <c r="HF68" s="66"/>
      <c r="HG68" s="66"/>
      <c r="HH68" s="66"/>
      <c r="HI68" s="66"/>
      <c r="HJ68" s="66"/>
      <c r="HK68" s="66"/>
      <c r="HL68" s="66"/>
      <c r="HM68" s="66"/>
      <c r="HN68" s="66"/>
      <c r="HO68" s="66"/>
      <c r="HP68" s="66"/>
      <c r="HQ68" s="66"/>
      <c r="HR68" s="66"/>
    </row>
    <row r="69" spans="2:226">
      <c r="B69" s="5"/>
      <c r="C69" s="5"/>
      <c r="D69" s="5"/>
      <c r="E69" s="5"/>
      <c r="F69" s="5"/>
      <c r="G69" s="67"/>
      <c r="H69" s="5"/>
      <c r="I69" s="5"/>
      <c r="J69" s="85"/>
      <c r="K69" s="5"/>
      <c r="GV69" s="66"/>
      <c r="GW69" s="66"/>
      <c r="GX69" s="66"/>
      <c r="GY69" s="66"/>
      <c r="GZ69" s="66"/>
      <c r="HA69" s="66"/>
      <c r="HB69" s="66"/>
      <c r="HC69" s="66"/>
      <c r="HD69" s="66"/>
      <c r="HE69" s="66"/>
      <c r="HF69" s="66"/>
      <c r="HG69" s="66"/>
      <c r="HH69" s="66"/>
      <c r="HI69" s="66"/>
      <c r="HJ69" s="66"/>
      <c r="HK69" s="66"/>
      <c r="HL69" s="66"/>
      <c r="HM69" s="66"/>
      <c r="HN69" s="66"/>
      <c r="HO69" s="66"/>
      <c r="HP69" s="66"/>
      <c r="HQ69" s="66"/>
      <c r="HR69" s="66"/>
    </row>
    <row r="70" spans="2:226">
      <c r="L70" s="22"/>
      <c r="M70" s="22"/>
      <c r="N70" s="22"/>
      <c r="O70" s="22"/>
      <c r="P70" s="72"/>
      <c r="Q70" s="22"/>
      <c r="R70" s="22"/>
      <c r="S70" s="22"/>
      <c r="T70" s="22"/>
    </row>
    <row r="71" spans="2:226">
      <c r="S71" s="73"/>
    </row>
    <row r="73" spans="2:226">
      <c r="L73" s="22"/>
      <c r="M73" s="22"/>
      <c r="N73" s="22"/>
      <c r="O73" s="22"/>
      <c r="P73" s="22"/>
      <c r="Q73" s="22"/>
      <c r="R73" s="22"/>
      <c r="S73" s="22"/>
      <c r="T73" s="22"/>
    </row>
  </sheetData>
  <mergeCells count="24">
    <mergeCell ref="B1:T1"/>
    <mergeCell ref="A2:T2"/>
    <mergeCell ref="A3:T3"/>
    <mergeCell ref="B5:T5"/>
    <mergeCell ref="A8:A9"/>
    <mergeCell ref="B8:B9"/>
    <mergeCell ref="E8:E9"/>
    <mergeCell ref="G8:G9"/>
    <mergeCell ref="H8:H9"/>
    <mergeCell ref="I8:I9"/>
    <mergeCell ref="S8:S9"/>
    <mergeCell ref="T8:T9"/>
    <mergeCell ref="N8:N9"/>
    <mergeCell ref="O8:O9"/>
    <mergeCell ref="B58:H58"/>
    <mergeCell ref="H59:K59"/>
    <mergeCell ref="P8:P9"/>
    <mergeCell ref="Q8:Q9"/>
    <mergeCell ref="R8:R9"/>
    <mergeCell ref="B56:H56"/>
    <mergeCell ref="J8:J9"/>
    <mergeCell ref="K8:K9"/>
    <mergeCell ref="L8:L9"/>
    <mergeCell ref="M8:M9"/>
  </mergeCells>
  <phoneticPr fontId="30" type="noConversion"/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Olaines novada pasvaldiba</cp:lastModifiedBy>
  <cp:lastPrinted>2026-07-24T07:06:34Z</cp:lastPrinted>
  <dcterms:created xsi:type="dcterms:W3CDTF">2018-01-09T11:28:27Z</dcterms:created>
  <dcterms:modified xsi:type="dcterms:W3CDTF">2026-07-24T10:56:34Z</dcterms:modified>
</cp:coreProperties>
</file>